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efany paulino\Desktop\oai\OAI 2024\Pesupuesto\Ejecucion presupuestaria\Diciembre\"/>
    </mc:Choice>
  </mc:AlternateContent>
  <xr:revisionPtr revIDLastSave="0" documentId="8_{B8C71142-5C05-4E77-861F-BF4DD9BEC68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 (2)" sheetId="3" r:id="rId1"/>
  </sheets>
  <definedNames>
    <definedName name="_xlnm.Print_Titles" localSheetId="0">'Hoja1 (2)'!$10:$11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9" i="3" l="1"/>
  <c r="O31" i="3"/>
  <c r="M31" i="3"/>
  <c r="O106" i="3"/>
  <c r="N106" i="3"/>
  <c r="N19" i="3"/>
  <c r="O19" i="3"/>
  <c r="O74" i="3"/>
  <c r="M74" i="3"/>
  <c r="O43" i="3"/>
  <c r="O20" i="3"/>
  <c r="O13" i="3"/>
  <c r="O18" i="3"/>
  <c r="O14" i="3"/>
  <c r="N13" i="3"/>
  <c r="S14" i="3"/>
  <c r="T120" i="3"/>
  <c r="S20" i="3"/>
  <c r="S18" i="3"/>
  <c r="S40" i="3"/>
  <c r="S13" i="3"/>
  <c r="S121" i="3"/>
  <c r="S77" i="3"/>
  <c r="S75" i="3"/>
  <c r="S43" i="3"/>
  <c r="S34" i="3"/>
  <c r="H13" i="3" l="1"/>
  <c r="T16" i="3"/>
  <c r="T17" i="3"/>
  <c r="T21" i="3"/>
  <c r="T22" i="3"/>
  <c r="T23" i="3"/>
  <c r="T25" i="3"/>
  <c r="T27" i="3"/>
  <c r="T28" i="3"/>
  <c r="T29" i="3"/>
  <c r="T30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F106" i="3"/>
  <c r="F121" i="3" s="1"/>
  <c r="K89" i="3"/>
  <c r="R75" i="3"/>
  <c r="T75" i="3" s="1"/>
  <c r="R74" i="3"/>
  <c r="P74" i="3"/>
  <c r="L74" i="3"/>
  <c r="J74" i="3"/>
  <c r="R31" i="3"/>
  <c r="P31" i="3"/>
  <c r="L31" i="3"/>
  <c r="J31" i="3"/>
  <c r="R24" i="3"/>
  <c r="T24" i="3" s="1"/>
  <c r="R20" i="3"/>
  <c r="Q20" i="3"/>
  <c r="T20" i="3" s="1"/>
  <c r="R19" i="3"/>
  <c r="P19" i="3"/>
  <c r="M19" i="3"/>
  <c r="L19" i="3"/>
  <c r="K19" i="3"/>
  <c r="J19" i="3"/>
  <c r="H19" i="3"/>
  <c r="R18" i="3"/>
  <c r="Q18" i="3"/>
  <c r="T18" i="3" s="1"/>
  <c r="R15" i="3"/>
  <c r="T15" i="3" s="1"/>
  <c r="R14" i="3"/>
  <c r="Q14" i="3"/>
  <c r="T14" i="3" s="1"/>
  <c r="P13" i="3"/>
  <c r="M13" i="3"/>
  <c r="L13" i="3"/>
  <c r="K13" i="3"/>
  <c r="J13" i="3"/>
  <c r="R13" i="3" l="1"/>
  <c r="K121" i="3"/>
  <c r="T121" i="3"/>
  <c r="T31" i="3"/>
  <c r="T74" i="3"/>
  <c r="T89" i="3"/>
  <c r="J121" i="3"/>
  <c r="R121" i="3"/>
  <c r="L121" i="3"/>
  <c r="P106" i="3"/>
  <c r="P121" i="3" s="1"/>
  <c r="H106" i="3"/>
  <c r="H121" i="3" s="1"/>
  <c r="Q19" i="3"/>
  <c r="T19" i="3" s="1"/>
  <c r="M106" i="3"/>
  <c r="L106" i="3"/>
  <c r="K106" i="3"/>
  <c r="Q13" i="3"/>
  <c r="T13" i="3" s="1"/>
  <c r="J106" i="3"/>
  <c r="T106" i="3" l="1"/>
  <c r="Q106" i="3"/>
  <c r="Q121" i="3" s="1"/>
</calcChain>
</file>

<file path=xl/sharedStrings.xml><?xml version="1.0" encoding="utf-8"?>
<sst xmlns="http://schemas.openxmlformats.org/spreadsheetml/2006/main" count="411" uniqueCount="211">
  <si>
    <t xml:space="preserve">                                      EJECUCION DE GASTOS Y APLICACIONES FINANCIERAS</t>
  </si>
  <si>
    <t xml:space="preserve">                          En RD$</t>
  </si>
  <si>
    <t xml:space="preserve">   GASTO DEVENGADO</t>
  </si>
  <si>
    <t>DETALLE</t>
  </si>
  <si>
    <t>TOTAL</t>
  </si>
  <si>
    <t xml:space="preserve">Presupuesto </t>
  </si>
  <si>
    <t>Aprobado</t>
  </si>
  <si>
    <t>Modificado</t>
  </si>
  <si>
    <t>ENERO</t>
  </si>
  <si>
    <t>FEBRERO</t>
  </si>
  <si>
    <t>MARZO</t>
  </si>
  <si>
    <t>ABRIL</t>
  </si>
  <si>
    <t>MAYO</t>
  </si>
  <si>
    <t>JUNIO</t>
  </si>
  <si>
    <t>JULIO</t>
  </si>
  <si>
    <t>2,1</t>
  </si>
  <si>
    <t>REMUNERACIONES Y  CONTRIBUCIONES</t>
  </si>
  <si>
    <t>2.1.1</t>
  </si>
  <si>
    <t xml:space="preserve">REMUNERACIONES </t>
  </si>
  <si>
    <t>2.1.2</t>
  </si>
  <si>
    <t>SOBRESUELDOS</t>
  </si>
  <si>
    <t>2.1.3</t>
  </si>
  <si>
    <t>DIETAS Y GASOS DE REPRESENTACION</t>
  </si>
  <si>
    <t>2.1.4</t>
  </si>
  <si>
    <t>GRATIFICACIONES Y BONIFICACIONES</t>
  </si>
  <si>
    <t>2.1.5</t>
  </si>
  <si>
    <t>CONTRIBUCIONES A LA SEGURIDAD SOCIAL</t>
  </si>
  <si>
    <t>2,2</t>
  </si>
  <si>
    <t>CONTRATACION DE SERVICIOS</t>
  </si>
  <si>
    <t>2.2.1</t>
  </si>
  <si>
    <t>SERVICIOS BASICOS</t>
  </si>
  <si>
    <t>2.2.2</t>
  </si>
  <si>
    <t>PUBLICIDAD, IMPRESION Y ENCUADERNACION</t>
  </si>
  <si>
    <t>0</t>
  </si>
  <si>
    <t>2.2.3</t>
  </si>
  <si>
    <t>VIATICOS</t>
  </si>
  <si>
    <t>2.2.4</t>
  </si>
  <si>
    <t>TRANSPORTE Y ALMACENAJE</t>
  </si>
  <si>
    <t>2.2.5</t>
  </si>
  <si>
    <t>ALQUILERES Y RENTA</t>
  </si>
  <si>
    <t>2.2.6</t>
  </si>
  <si>
    <t>SEGUROS</t>
  </si>
  <si>
    <t>2.2.7</t>
  </si>
  <si>
    <t>SERVICIOS DE CONSERVACION , REPARACIONES</t>
  </si>
  <si>
    <t>MENORES E INSTALACIONES TEMPORALES</t>
  </si>
  <si>
    <t>2.2.8</t>
  </si>
  <si>
    <t xml:space="preserve">OTROS SERVICIOS NO INCLUIDOSEN </t>
  </si>
  <si>
    <t>CONCEPTOSANTERIORES</t>
  </si>
  <si>
    <t>2.2.9</t>
  </si>
  <si>
    <t>OTRAS CONTRATACIONES DE SERVICIOS</t>
  </si>
  <si>
    <t>2,3</t>
  </si>
  <si>
    <t>MATERIALES Y SUMINISTROS</t>
  </si>
  <si>
    <t>0.00</t>
  </si>
  <si>
    <t>2.3.1</t>
  </si>
  <si>
    <t>ALIMENTOS Y PRODUCTOS AGROFORESTALES</t>
  </si>
  <si>
    <t>2.3.2</t>
  </si>
  <si>
    <t xml:space="preserve">TEXTILES Y VESTUARIOS </t>
  </si>
  <si>
    <t>2.3.3</t>
  </si>
  <si>
    <t>PRODUCTOS DE PAPEL , CARTON E IMPRESOS</t>
  </si>
  <si>
    <t>2.3.4</t>
  </si>
  <si>
    <t>PRODUCTOS FARMACEUTICOS</t>
  </si>
  <si>
    <t>2.3.5</t>
  </si>
  <si>
    <t>PRODUCTOS DE CUERO , CAUCHOY PLASTICO</t>
  </si>
  <si>
    <t>2.3.6</t>
  </si>
  <si>
    <t xml:space="preserve">PRODUCTOS DE MINERALES, METALICOS Y </t>
  </si>
  <si>
    <t>NO METALICOS</t>
  </si>
  <si>
    <t>2.3.7</t>
  </si>
  <si>
    <t xml:space="preserve">COMBUSTIBLES, LUBRICANTES, PRODUCTOS </t>
  </si>
  <si>
    <t>QUIMICOS Y CONEXOS</t>
  </si>
  <si>
    <t>2.3.8</t>
  </si>
  <si>
    <t xml:space="preserve">GASTOS QUE SE ASIGNARAN DURANTE EL </t>
  </si>
  <si>
    <t>EJERCICIO (ART.31Y 33 LEY 423-06)</t>
  </si>
  <si>
    <t>2.3.9</t>
  </si>
  <si>
    <t xml:space="preserve">PRODUCTOS Y UTILES VARIOS  </t>
  </si>
  <si>
    <t>2,4</t>
  </si>
  <si>
    <t>TRASFERENCIAS CORRIENTES</t>
  </si>
  <si>
    <t>2.4.1</t>
  </si>
  <si>
    <t xml:space="preserve">TRASFERENCIAS CORRIENTES AL SECTOR </t>
  </si>
  <si>
    <t>PRIVADO</t>
  </si>
  <si>
    <t>2.4.2</t>
  </si>
  <si>
    <t>TRASFERENCIAS CORRIENTES AL GOBIERNO</t>
  </si>
  <si>
    <t xml:space="preserve">GENERAL NACIONAL </t>
  </si>
  <si>
    <t>2,4,3</t>
  </si>
  <si>
    <t xml:space="preserve">TRASFERENCIAS CORRIENTES A GOBIERNOS </t>
  </si>
  <si>
    <t>GENERALES LOCALES</t>
  </si>
  <si>
    <t>2,4,4</t>
  </si>
  <si>
    <t>TRASFERENCIAS CORRIENTES A EMPRESAS</t>
  </si>
  <si>
    <t>PUBLICAS NO FINANCIERAS</t>
  </si>
  <si>
    <t>2,4,5</t>
  </si>
  <si>
    <t xml:space="preserve">TRASFERENCIAS CORRIENTES A </t>
  </si>
  <si>
    <t>INSTITUCIONES PUBLICAS FINANCIERAS</t>
  </si>
  <si>
    <t>2,4,7</t>
  </si>
  <si>
    <t>EXTERNO</t>
  </si>
  <si>
    <t>2.4.9</t>
  </si>
  <si>
    <t>2.5</t>
  </si>
  <si>
    <t>TRANSFERENCIAS DE CAPITAL</t>
  </si>
  <si>
    <t>2.5.1</t>
  </si>
  <si>
    <t>TRANSFERENCIAS DE CAPITAL AL SECTOR</t>
  </si>
  <si>
    <t>2.5.2</t>
  </si>
  <si>
    <t>TRANSFERENCIAS DE CAPITAL AL GOBIERNO</t>
  </si>
  <si>
    <t>2.5.3</t>
  </si>
  <si>
    <t>GENERAL LOCALES</t>
  </si>
  <si>
    <t>2.5.4</t>
  </si>
  <si>
    <t>TRANSFERENCIAS DE CAPITAL A EMPRESAS</t>
  </si>
  <si>
    <t>2.5.5</t>
  </si>
  <si>
    <t xml:space="preserve">TRANSFERENCIAS DE CAPITAL A </t>
  </si>
  <si>
    <t>INSTITUCIONES PUBLICAS NO FINANCIERAS</t>
  </si>
  <si>
    <t>2.5.6</t>
  </si>
  <si>
    <t>2.5.9</t>
  </si>
  <si>
    <t>TRANSFERENCIAS DE CAPITAL A OTRAS</t>
  </si>
  <si>
    <t>INSTITUCIONES PUBLICAS</t>
  </si>
  <si>
    <t>2.6</t>
  </si>
  <si>
    <t>2.6.1</t>
  </si>
  <si>
    <t>MOBILIARIO Y EQUIPO</t>
  </si>
  <si>
    <t>2.6.2</t>
  </si>
  <si>
    <t xml:space="preserve">MOBILIARIO Y EQUIPO EDUCACIONAL </t>
  </si>
  <si>
    <t>Y CREATIVO</t>
  </si>
  <si>
    <t>2.6.3</t>
  </si>
  <si>
    <t xml:space="preserve">EQUIPO E INSTRUMENTAL, CIENTIFICO Y </t>
  </si>
  <si>
    <t>LABORATORIO</t>
  </si>
  <si>
    <t>2.6.4</t>
  </si>
  <si>
    <t xml:space="preserve">VEHICULOS Y EQUIPOS DE TRANSPORTE, </t>
  </si>
  <si>
    <t>TRACCION Y ELEVACION</t>
  </si>
  <si>
    <t>2.6.5</t>
  </si>
  <si>
    <t xml:space="preserve">MAQUINARIA, OTROS EQUIPOS </t>
  </si>
  <si>
    <t>Y HERRAMIENTAS</t>
  </si>
  <si>
    <t>2.6.6</t>
  </si>
  <si>
    <t>EQUIPOS DE DEFENSA Y SEGURIDAD</t>
  </si>
  <si>
    <t>2.6.7</t>
  </si>
  <si>
    <t>ACTIVOS BIOLOGICOS CULTIVABLES</t>
  </si>
  <si>
    <t>2.6.8</t>
  </si>
  <si>
    <t>BIENES INTANGIBLES</t>
  </si>
  <si>
    <t>2.6.9</t>
  </si>
  <si>
    <t xml:space="preserve">EEDIFICIOS, ESTRUCTURAS, TIERRAS, </t>
  </si>
  <si>
    <t>TERRENO Y OBJETOS DE VALOR</t>
  </si>
  <si>
    <t>2.7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</si>
  <si>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</si>
  <si>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</si>
  <si>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</si>
  <si>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</si>
  <si>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</si>
  <si>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</si>
  <si>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</si>
  <si>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</si>
  <si>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 xml:space="preserve">EJERCICIO PARA INVERSION (ART.32 Y 33 </t>
  </si>
  <si>
    <t>(LEY 423-0)</t>
  </si>
  <si>
    <t>2.8</t>
  </si>
  <si>
    <t xml:space="preserve">ADQUISICION DE ACTIVOS FINANCIEROS </t>
  </si>
  <si>
    <t>CON FINES DE POLITICA</t>
  </si>
  <si>
    <t>2.8.1</t>
  </si>
  <si>
    <t>CONCESION DE PRESTAMOS</t>
  </si>
  <si>
    <t>2.8.2</t>
  </si>
  <si>
    <t xml:space="preserve">ADQUISICION DE TITULOS VALORES </t>
  </si>
  <si>
    <t>REPRESENTATIVOS DE DEUDA</t>
  </si>
  <si>
    <t>2.9</t>
  </si>
  <si>
    <t>GASTOS FINANCIEROS</t>
  </si>
  <si>
    <t>2.9.1</t>
  </si>
  <si>
    <t>INTERESES DE LA DEUDA PUBLICA INTERNA</t>
  </si>
  <si>
    <t>2.9.2</t>
  </si>
  <si>
    <t>INTERESES DE LA DEUDA PUBLICA EXTERNA</t>
  </si>
  <si>
    <t>2.9.4</t>
  </si>
  <si>
    <t>COMISIONES Y OTROS GASTOS BANCARIOS</t>
  </si>
  <si>
    <t>DE LA DEUDA PUBLICA</t>
  </si>
  <si>
    <t>TOTAL GASTOS</t>
  </si>
  <si>
    <t>4 - APLICACIONES FINANCIERAS</t>
  </si>
  <si>
    <t>INCREMENTO DE ACTIVOS FINANCIEROS</t>
  </si>
  <si>
    <t>4.1.1</t>
  </si>
  <si>
    <t>CORRIENTE</t>
  </si>
  <si>
    <t>4.1.2</t>
  </si>
  <si>
    <t xml:space="preserve">INCREMENTO DE ACTIVOS FINANCIEROS NO </t>
  </si>
  <si>
    <t>DISNINUCION DE PASIVOS</t>
  </si>
  <si>
    <t>4.2.1</t>
  </si>
  <si>
    <t>DISNINUCION DE PASIVOS CORRIENTES</t>
  </si>
  <si>
    <t>4.2.2</t>
  </si>
  <si>
    <t>DISNINUCION DE PASIVOS NO CORRIENTES</t>
  </si>
  <si>
    <t xml:space="preserve">DISMINUCION DE FONDOS DE TERCEROS </t>
  </si>
  <si>
    <t>4.3.5</t>
  </si>
  <si>
    <t xml:space="preserve">DISMINUCION  DEPOSITOS FONDOS DE </t>
  </si>
  <si>
    <t>TERCEROS</t>
  </si>
  <si>
    <t>TOTAL APLICACIONES FINANCIERAS</t>
  </si>
  <si>
    <t>TOTAL GASTOS Y APLICACIONES FINANCIERAS</t>
  </si>
  <si>
    <t>Fuente: Sistema de informacion de la gestion Financiera (SIGEF).</t>
  </si>
  <si>
    <t>NOTAS:</t>
  </si>
  <si>
    <t>1.Gasto devengado</t>
  </si>
  <si>
    <t>2.Se presenta el gasto por mes, cada mes se debe actualizar el gasto devengado de los meses anteriores.</t>
  </si>
  <si>
    <t>3.Se presenta la clasificacion objetal del gasto al nivel de cuenta.</t>
  </si>
  <si>
    <t>4.Fecha de imputacion : ultimo dia del mes actualizado.</t>
  </si>
  <si>
    <t>5.Fecha de registro: el dia 10 del mes siguiente al mes actualizado</t>
  </si>
  <si>
    <t>6.Fuente Reporte del Sigef.</t>
  </si>
  <si>
    <t>Presupuesto aprobado:</t>
  </si>
  <si>
    <t>Se refiere al presupuesto aprobado en la ley de Presupuesto General del Estado.</t>
  </si>
  <si>
    <t>Presupuesto Modificaco:</t>
  </si>
  <si>
    <t>Se refiere al presupuesto aprobado en caso de que el Congreso Nacional apruebe un</t>
  </si>
  <si>
    <t>presupuesto complementario.</t>
  </si>
  <si>
    <t>Total Devengado:</t>
  </si>
  <si>
    <t>Son los recursos financieros que surgen con la  obligacion de  pago por  la  recepcion  de</t>
  </si>
  <si>
    <t>conformidad de obras, bienes y servicios oportunamente contratados o,  en los casos de</t>
  </si>
  <si>
    <t xml:space="preserve">gastos sin contratacion , por haberse cumplido los requisitos administrativos dispuestos </t>
  </si>
  <si>
    <t>por el reglamento de la presente ley.</t>
  </si>
  <si>
    <t>PREPARADO POR:</t>
  </si>
  <si>
    <t>AGOSTO</t>
  </si>
  <si>
    <t>SEPTIEMBRE</t>
  </si>
  <si>
    <t>ELSA ALTAGRACIA PEREZ ESPINAL</t>
  </si>
  <si>
    <t>DIRECTORA ADMINISTRATIVA Y FINANCIERA</t>
  </si>
  <si>
    <t>OCTUBRE</t>
  </si>
  <si>
    <t>00</t>
  </si>
  <si>
    <t xml:space="preserve">           </t>
  </si>
  <si>
    <t>NOVIEMBRE</t>
  </si>
  <si>
    <t>DICIEMBRE</t>
  </si>
  <si>
    <r>
      <t>B</t>
    </r>
    <r>
      <rPr>
        <b/>
        <sz val="6"/>
        <rFont val="Times New Roman"/>
        <family val="1"/>
      </rPr>
      <t>IENES MUEBLES ,INMUEBLES E INTANGIBLES</t>
    </r>
  </si>
  <si>
    <t>32015.76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</si>
</sst>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Times New Roman"/>
      <family val="1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6"/>
      <name val="Times New Roman"/>
      <family val="1"/>
    </font>
    <font>
      <b/>
      <sz val="6"/>
      <name val="Times New Roman"/>
      <family val="1"/>
    </font>
    <font>
      <b/>
      <sz val="6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0">
    <xf numFmtId="0" fontId="0" fillId="0" borderId="0" xfId="0"/>
    <xf numFmtId="0" fontId="4" fillId="0" borderId="0" xfId="2" applyFont="1"/>
    <xf numFmtId="0" fontId="4" fillId="2" borderId="0" xfId="2" applyFont="1" applyFill="1"/>
    <xf numFmtId="0" fontId="5" fillId="0" borderId="0" xfId="2" quotePrefix="1" applyFont="1" applyAlignment="1">
      <alignment horizontal="center"/>
    </xf>
    <xf numFmtId="0" fontId="8" fillId="2" borderId="0" xfId="2" applyFont="1" applyFill="1" applyAlignment="1">
      <alignment horizontal="center"/>
    </xf>
    <xf numFmtId="43" fontId="6" fillId="3" borderId="9" xfId="3" applyFont="1" applyFill="1" applyBorder="1" applyAlignment="1">
      <alignment horizontal="center" vertical="top"/>
    </xf>
    <xf numFmtId="43" fontId="6" fillId="2" borderId="8" xfId="3" applyFont="1" applyFill="1" applyBorder="1" applyAlignment="1">
      <alignment horizontal="center" vertical="top"/>
    </xf>
    <xf numFmtId="0" fontId="7" fillId="0" borderId="0" xfId="2" applyFont="1"/>
    <xf numFmtId="0" fontId="11" fillId="0" borderId="0" xfId="0" applyFont="1"/>
    <xf numFmtId="0" fontId="10" fillId="0" borderId="0" xfId="0" applyFont="1"/>
    <xf numFmtId="0" fontId="3" fillId="0" borderId="0" xfId="2"/>
    <xf numFmtId="0" fontId="2" fillId="0" borderId="0" xfId="0" applyFont="1"/>
    <xf numFmtId="0" fontId="13" fillId="0" borderId="0" xfId="0" applyFont="1"/>
    <xf numFmtId="0" fontId="6" fillId="3" borderId="9" xfId="2" applyFont="1" applyFill="1" applyBorder="1" applyAlignment="1">
      <alignment horizontal="center" vertical="top"/>
    </xf>
    <xf numFmtId="0" fontId="6" fillId="3" borderId="10" xfId="2" applyFont="1" applyFill="1" applyBorder="1" applyAlignment="1">
      <alignment horizontal="center" vertical="top"/>
    </xf>
    <xf numFmtId="0" fontId="15" fillId="2" borderId="8" xfId="2" applyFont="1" applyFill="1" applyBorder="1" applyAlignment="1">
      <alignment horizontal="center" vertical="top"/>
    </xf>
    <xf numFmtId="43" fontId="12" fillId="0" borderId="13" xfId="1" applyFont="1" applyBorder="1" applyAlignment="1">
      <alignment vertical="top"/>
    </xf>
    <xf numFmtId="43" fontId="16" fillId="0" borderId="13" xfId="1" applyFont="1" applyBorder="1" applyAlignment="1">
      <alignment horizontal="center" vertical="top"/>
    </xf>
    <xf numFmtId="49" fontId="12" fillId="0" borderId="13" xfId="1" applyNumberFormat="1" applyFont="1" applyBorder="1" applyAlignment="1">
      <alignment horizontal="center" vertical="top"/>
    </xf>
    <xf numFmtId="49" fontId="12" fillId="0" borderId="13" xfId="1" applyNumberFormat="1" applyFont="1" applyFill="1" applyBorder="1" applyAlignment="1">
      <alignment horizontal="center" vertical="top"/>
    </xf>
    <xf numFmtId="43" fontId="12" fillId="0" borderId="13" xfId="1" applyFont="1" applyFill="1" applyBorder="1" applyAlignment="1">
      <alignment vertical="top"/>
    </xf>
    <xf numFmtId="43" fontId="16" fillId="0" borderId="13" xfId="1" applyFont="1" applyFill="1" applyBorder="1" applyAlignment="1">
      <alignment horizontal="center" vertical="top"/>
    </xf>
    <xf numFmtId="43" fontId="12" fillId="0" borderId="13" xfId="1" applyFont="1" applyFill="1" applyBorder="1" applyAlignment="1">
      <alignment horizontal="center" vertical="top"/>
    </xf>
    <xf numFmtId="43" fontId="16" fillId="0" borderId="13" xfId="1" applyFont="1" applyFill="1" applyBorder="1" applyAlignment="1">
      <alignment vertical="top"/>
    </xf>
    <xf numFmtId="0" fontId="12" fillId="0" borderId="13" xfId="2" applyFont="1" applyBorder="1" applyAlignment="1">
      <alignment vertical="top"/>
    </xf>
    <xf numFmtId="49" fontId="6" fillId="2" borderId="0" xfId="2" applyNumberFormat="1" applyFont="1" applyFill="1" applyAlignment="1">
      <alignment horizontal="right" vertical="top"/>
    </xf>
    <xf numFmtId="0" fontId="9" fillId="0" borderId="0" xfId="0" applyFont="1"/>
    <xf numFmtId="0" fontId="14" fillId="0" borderId="0" xfId="0" applyFont="1"/>
    <xf numFmtId="43" fontId="0" fillId="0" borderId="0" xfId="0" applyNumberFormat="1"/>
    <xf numFmtId="4" fontId="12" fillId="0" borderId="13" xfId="1" applyNumberFormat="1" applyFont="1" applyFill="1" applyBorder="1" applyAlignment="1">
      <alignment horizontal="center" vertical="top"/>
    </xf>
    <xf numFmtId="0" fontId="16" fillId="0" borderId="13" xfId="1" applyNumberFormat="1" applyFont="1" applyFill="1" applyBorder="1" applyAlignment="1">
      <alignment horizontal="center" vertical="top"/>
    </xf>
    <xf numFmtId="0" fontId="12" fillId="0" borderId="13" xfId="1" applyNumberFormat="1" applyFont="1" applyFill="1" applyBorder="1" applyAlignment="1">
      <alignment horizontal="center" vertical="top"/>
    </xf>
    <xf numFmtId="43" fontId="0" fillId="0" borderId="0" xfId="1" applyFont="1"/>
    <xf numFmtId="4" fontId="16" fillId="0" borderId="13" xfId="1" applyNumberFormat="1" applyFont="1" applyFill="1" applyBorder="1" applyAlignment="1">
      <alignment horizontal="center" vertical="top"/>
    </xf>
    <xf numFmtId="43" fontId="14" fillId="0" borderId="0" xfId="0" applyNumberFormat="1" applyFont="1"/>
    <xf numFmtId="43" fontId="12" fillId="7" borderId="13" xfId="1" applyFont="1" applyFill="1" applyBorder="1" applyAlignment="1">
      <alignment horizontal="center" vertical="top"/>
    </xf>
    <xf numFmtId="43" fontId="6" fillId="7" borderId="13" xfId="1" applyFont="1" applyFill="1" applyBorder="1" applyAlignment="1">
      <alignment horizontal="center" vertical="top"/>
    </xf>
    <xf numFmtId="0" fontId="5" fillId="2" borderId="0" xfId="2" quotePrefix="1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14" fillId="2" borderId="0" xfId="0" applyFont="1" applyFill="1"/>
    <xf numFmtId="0" fontId="13" fillId="2" borderId="0" xfId="0" applyFont="1" applyFill="1"/>
    <xf numFmtId="0" fontId="0" fillId="2" borderId="0" xfId="0" applyFill="1"/>
    <xf numFmtId="0" fontId="6" fillId="0" borderId="0" xfId="2" applyFont="1" applyAlignment="1">
      <alignment horizontal="center"/>
    </xf>
    <xf numFmtId="43" fontId="16" fillId="0" borderId="0" xfId="1" applyFont="1" applyFill="1" applyBorder="1" applyAlignment="1">
      <alignment horizontal="center" vertical="top"/>
    </xf>
    <xf numFmtId="4" fontId="15" fillId="7" borderId="13" xfId="1" applyNumberFormat="1" applyFont="1" applyFill="1" applyBorder="1" applyAlignment="1">
      <alignment horizontal="center" vertical="top"/>
    </xf>
    <xf numFmtId="43" fontId="5" fillId="0" borderId="0" xfId="2" quotePrefix="1" applyNumberFormat="1" applyFont="1" applyAlignment="1">
      <alignment horizontal="center"/>
    </xf>
    <xf numFmtId="0" fontId="15" fillId="3" borderId="4" xfId="0" applyFont="1" applyFill="1" applyBorder="1"/>
    <xf numFmtId="0" fontId="6" fillId="3" borderId="4" xfId="2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 wrapText="1"/>
    </xf>
    <xf numFmtId="0" fontId="16" fillId="3" borderId="0" xfId="0" applyFont="1" applyFill="1"/>
    <xf numFmtId="0" fontId="16" fillId="3" borderId="8" xfId="0" applyFont="1" applyFill="1" applyBorder="1"/>
    <xf numFmtId="0" fontId="16" fillId="3" borderId="4" xfId="0" applyFont="1" applyFill="1" applyBorder="1"/>
    <xf numFmtId="0" fontId="15" fillId="3" borderId="4" xfId="0" applyFont="1" applyFill="1" applyBorder="1" applyAlignment="1">
      <alignment horizontal="center" wrapText="1"/>
    </xf>
    <xf numFmtId="0" fontId="6" fillId="3" borderId="9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 wrapText="1"/>
    </xf>
    <xf numFmtId="43" fontId="15" fillId="7" borderId="13" xfId="1" applyFont="1" applyFill="1" applyBorder="1"/>
    <xf numFmtId="43" fontId="16" fillId="0" borderId="13" xfId="1" applyFont="1" applyBorder="1"/>
    <xf numFmtId="4" fontId="15" fillId="7" borderId="13" xfId="0" applyNumberFormat="1" applyFont="1" applyFill="1" applyBorder="1"/>
    <xf numFmtId="4" fontId="16" fillId="0" borderId="13" xfId="0" applyNumberFormat="1" applyFont="1" applyBorder="1"/>
    <xf numFmtId="43" fontId="6" fillId="5" borderId="13" xfId="1" applyFont="1" applyFill="1" applyBorder="1" applyAlignment="1"/>
    <xf numFmtId="164" fontId="6" fillId="2" borderId="0" xfId="4" applyFont="1" applyFill="1" applyBorder="1" applyAlignment="1"/>
    <xf numFmtId="43" fontId="6" fillId="0" borderId="13" xfId="1" applyFont="1" applyFill="1" applyBorder="1" applyAlignment="1"/>
    <xf numFmtId="0" fontId="6" fillId="0" borderId="13" xfId="2" applyFont="1" applyBorder="1"/>
    <xf numFmtId="4" fontId="15" fillId="5" borderId="13" xfId="0" applyNumberFormat="1" applyFont="1" applyFill="1" applyBorder="1"/>
    <xf numFmtId="0" fontId="6" fillId="2" borderId="0" xfId="2" applyFont="1" applyFill="1"/>
    <xf numFmtId="43" fontId="6" fillId="2" borderId="0" xfId="2" applyNumberFormat="1" applyFont="1" applyFill="1"/>
    <xf numFmtId="43" fontId="6" fillId="2" borderId="0" xfId="1" applyFont="1" applyFill="1" applyBorder="1" applyAlignment="1"/>
    <xf numFmtId="4" fontId="6" fillId="2" borderId="0" xfId="0" applyNumberFormat="1" applyFont="1" applyFill="1"/>
    <xf numFmtId="0" fontId="16" fillId="0" borderId="0" xfId="0" applyFont="1"/>
    <xf numFmtId="0" fontId="15" fillId="3" borderId="9" xfId="0" applyFont="1" applyFill="1" applyBorder="1"/>
    <xf numFmtId="0" fontId="15" fillId="3" borderId="10" xfId="0" applyFont="1" applyFill="1" applyBorder="1"/>
    <xf numFmtId="0" fontId="16" fillId="3" borderId="11" xfId="0" applyFont="1" applyFill="1" applyBorder="1"/>
    <xf numFmtId="0" fontId="6" fillId="3" borderId="12" xfId="2" applyFont="1" applyFill="1" applyBorder="1" applyAlignment="1">
      <alignment horizontal="center"/>
    </xf>
    <xf numFmtId="43" fontId="15" fillId="8" borderId="13" xfId="0" applyNumberFormat="1" applyFont="1" applyFill="1" applyBorder="1"/>
    <xf numFmtId="49" fontId="18" fillId="0" borderId="13" xfId="2" applyNumberFormat="1" applyFont="1" applyBorder="1" applyAlignment="1">
      <alignment horizontal="center" vertical="top"/>
    </xf>
    <xf numFmtId="0" fontId="18" fillId="0" borderId="13" xfId="2" applyFont="1" applyBorder="1" applyAlignment="1">
      <alignment horizontal="center" vertical="top"/>
    </xf>
    <xf numFmtId="0" fontId="17" fillId="0" borderId="13" xfId="2" applyFont="1" applyBorder="1" applyAlignment="1">
      <alignment vertical="top"/>
    </xf>
    <xf numFmtId="0" fontId="18" fillId="0" borderId="13" xfId="2" applyFont="1" applyBorder="1"/>
    <xf numFmtId="0" fontId="17" fillId="0" borderId="8" xfId="2" applyFont="1" applyBorder="1"/>
    <xf numFmtId="49" fontId="17" fillId="0" borderId="14" xfId="2" applyNumberFormat="1" applyFont="1" applyBorder="1" applyAlignment="1">
      <alignment horizontal="center"/>
    </xf>
    <xf numFmtId="0" fontId="17" fillId="0" borderId="15" xfId="2" applyFont="1" applyBorder="1"/>
    <xf numFmtId="0" fontId="12" fillId="0" borderId="15" xfId="2" applyFont="1" applyBorder="1"/>
    <xf numFmtId="0" fontId="18" fillId="0" borderId="13" xfId="2" applyFont="1" applyBorder="1" applyAlignment="1">
      <alignment vertical="top"/>
    </xf>
    <xf numFmtId="43" fontId="6" fillId="0" borderId="13" xfId="2" applyNumberFormat="1" applyFont="1" applyBorder="1" applyAlignment="1">
      <alignment vertical="top"/>
    </xf>
    <xf numFmtId="49" fontId="6" fillId="0" borderId="13" xfId="2" applyNumberFormat="1" applyFont="1" applyBorder="1" applyAlignment="1">
      <alignment horizontal="right" vertical="top"/>
    </xf>
    <xf numFmtId="4" fontId="15" fillId="8" borderId="13" xfId="2" applyNumberFormat="1" applyFont="1" applyFill="1" applyBorder="1" applyAlignment="1">
      <alignment horizontal="center" vertical="top"/>
    </xf>
    <xf numFmtId="4" fontId="15" fillId="7" borderId="13" xfId="2" applyNumberFormat="1" applyFont="1" applyFill="1" applyBorder="1" applyAlignment="1">
      <alignment horizontal="center" vertical="top"/>
    </xf>
    <xf numFmtId="49" fontId="12" fillId="0" borderId="13" xfId="2" applyNumberFormat="1" applyFont="1" applyBorder="1" applyAlignment="1">
      <alignment vertical="top"/>
    </xf>
    <xf numFmtId="4" fontId="16" fillId="2" borderId="13" xfId="2" applyNumberFormat="1" applyFont="1" applyFill="1" applyBorder="1" applyAlignment="1">
      <alignment horizontal="center" vertical="top"/>
    </xf>
    <xf numFmtId="4" fontId="16" fillId="0" borderId="13" xfId="2" applyNumberFormat="1" applyFont="1" applyBorder="1" applyAlignment="1">
      <alignment horizontal="center" vertical="top"/>
    </xf>
    <xf numFmtId="4" fontId="15" fillId="0" borderId="13" xfId="0" applyNumberFormat="1" applyFont="1" applyBorder="1"/>
    <xf numFmtId="49" fontId="16" fillId="2" borderId="13" xfId="1" applyNumberFormat="1" applyFont="1" applyFill="1" applyBorder="1" applyAlignment="1">
      <alignment horizontal="center" vertical="top"/>
    </xf>
    <xf numFmtId="49" fontId="16" fillId="0" borderId="13" xfId="1" applyNumberFormat="1" applyFont="1" applyFill="1" applyBorder="1" applyAlignment="1">
      <alignment horizontal="center" vertical="top"/>
    </xf>
    <xf numFmtId="164" fontId="15" fillId="2" borderId="13" xfId="4" applyFont="1" applyFill="1" applyBorder="1" applyAlignment="1">
      <alignment vertical="top"/>
    </xf>
    <xf numFmtId="164" fontId="15" fillId="7" borderId="13" xfId="4" applyFont="1" applyFill="1" applyBorder="1" applyAlignment="1">
      <alignment vertical="top"/>
    </xf>
    <xf numFmtId="43" fontId="15" fillId="7" borderId="13" xfId="1" applyFont="1" applyFill="1" applyBorder="1" applyAlignment="1">
      <alignment vertical="top"/>
    </xf>
    <xf numFmtId="164" fontId="16" fillId="2" borderId="13" xfId="4" applyFont="1" applyFill="1" applyBorder="1" applyAlignment="1">
      <alignment vertical="top"/>
    </xf>
    <xf numFmtId="164" fontId="16" fillId="0" borderId="13" xfId="4" applyFont="1" applyFill="1" applyBorder="1" applyAlignment="1">
      <alignment vertical="top"/>
    </xf>
    <xf numFmtId="164" fontId="16" fillId="0" borderId="13" xfId="1" applyNumberFormat="1" applyFont="1" applyFill="1" applyBorder="1" applyAlignment="1">
      <alignment horizontal="center" vertical="top"/>
    </xf>
    <xf numFmtId="49" fontId="16" fillId="2" borderId="13" xfId="4" applyNumberFormat="1" applyFont="1" applyFill="1" applyBorder="1" applyAlignment="1">
      <alignment horizontal="center" vertical="top"/>
    </xf>
    <xf numFmtId="49" fontId="16" fillId="0" borderId="13" xfId="4" applyNumberFormat="1" applyFont="1" applyFill="1" applyBorder="1" applyAlignment="1">
      <alignment horizontal="center" vertical="top"/>
    </xf>
    <xf numFmtId="49" fontId="12" fillId="2" borderId="13" xfId="1" applyNumberFormat="1" applyFont="1" applyFill="1" applyBorder="1" applyAlignment="1">
      <alignment horizontal="center" vertical="top"/>
    </xf>
    <xf numFmtId="0" fontId="15" fillId="7" borderId="13" xfId="1" applyNumberFormat="1" applyFont="1" applyFill="1" applyBorder="1" applyAlignment="1">
      <alignment horizontal="center" vertical="top"/>
    </xf>
    <xf numFmtId="0" fontId="19" fillId="0" borderId="13" xfId="0" applyFont="1" applyBorder="1"/>
    <xf numFmtId="43" fontId="15" fillId="0" borderId="13" xfId="0" applyNumberFormat="1" applyFont="1" applyBorder="1"/>
    <xf numFmtId="164" fontId="15" fillId="2" borderId="13" xfId="4" applyFont="1" applyFill="1" applyBorder="1"/>
    <xf numFmtId="164" fontId="15" fillId="7" borderId="13" xfId="4" applyFont="1" applyFill="1" applyBorder="1"/>
    <xf numFmtId="164" fontId="12" fillId="2" borderId="13" xfId="4" applyFont="1" applyFill="1" applyBorder="1" applyAlignment="1">
      <alignment vertical="top"/>
    </xf>
    <xf numFmtId="164" fontId="12" fillId="0" borderId="13" xfId="4" applyFont="1" applyFill="1" applyBorder="1" applyAlignment="1">
      <alignment vertical="top"/>
    </xf>
    <xf numFmtId="165" fontId="12" fillId="2" borderId="13" xfId="1" applyNumberFormat="1" applyFont="1" applyFill="1" applyBorder="1" applyAlignment="1">
      <alignment horizontal="center" vertical="top"/>
    </xf>
    <xf numFmtId="165" fontId="12" fillId="0" borderId="13" xfId="1" applyNumberFormat="1" applyFont="1" applyFill="1" applyBorder="1" applyAlignment="1">
      <alignment horizontal="center" vertical="top"/>
    </xf>
    <xf numFmtId="165" fontId="12" fillId="2" borderId="13" xfId="4" applyNumberFormat="1" applyFont="1" applyFill="1" applyBorder="1" applyAlignment="1">
      <alignment vertical="top"/>
    </xf>
    <xf numFmtId="165" fontId="12" fillId="0" borderId="13" xfId="4" applyNumberFormat="1" applyFont="1" applyFill="1" applyBorder="1" applyAlignment="1">
      <alignment vertical="top"/>
    </xf>
    <xf numFmtId="49" fontId="12" fillId="2" borderId="13" xfId="4" applyNumberFormat="1" applyFont="1" applyFill="1" applyBorder="1" applyAlignment="1">
      <alignment horizontal="center" vertical="top"/>
    </xf>
    <xf numFmtId="49" fontId="12" fillId="0" borderId="13" xfId="4" applyNumberFormat="1" applyFont="1" applyFill="1" applyBorder="1" applyAlignment="1">
      <alignment horizontal="center" vertical="top"/>
    </xf>
    <xf numFmtId="0" fontId="6" fillId="0" borderId="13" xfId="2" applyFont="1" applyBorder="1" applyAlignment="1">
      <alignment vertical="top"/>
    </xf>
    <xf numFmtId="49" fontId="12" fillId="7" borderId="13" xfId="4" applyNumberFormat="1" applyFont="1" applyFill="1" applyBorder="1" applyAlignment="1">
      <alignment horizontal="center" vertical="top"/>
    </xf>
    <xf numFmtId="49" fontId="6" fillId="0" borderId="13" xfId="1" applyNumberFormat="1" applyFont="1" applyFill="1" applyBorder="1" applyAlignment="1">
      <alignment horizontal="center" vertical="top"/>
    </xf>
    <xf numFmtId="49" fontId="12" fillId="7" borderId="13" xfId="1" applyNumberFormat="1" applyFont="1" applyFill="1" applyBorder="1" applyAlignment="1">
      <alignment horizontal="center" vertical="top"/>
    </xf>
    <xf numFmtId="0" fontId="17" fillId="2" borderId="13" xfId="2" applyFont="1" applyFill="1" applyBorder="1" applyAlignment="1">
      <alignment vertical="top"/>
    </xf>
    <xf numFmtId="43" fontId="6" fillId="5" borderId="13" xfId="2" applyNumberFormat="1" applyFont="1" applyFill="1" applyBorder="1"/>
    <xf numFmtId="49" fontId="6" fillId="5" borderId="13" xfId="2" applyNumberFormat="1" applyFont="1" applyFill="1" applyBorder="1" applyAlignment="1">
      <alignment horizontal="right" vertical="top"/>
    </xf>
    <xf numFmtId="164" fontId="6" fillId="2" borderId="13" xfId="4" applyFont="1" applyFill="1" applyBorder="1" applyAlignment="1"/>
    <xf numFmtId="164" fontId="6" fillId="5" borderId="13" xfId="4" applyFont="1" applyFill="1" applyBorder="1" applyAlignment="1"/>
    <xf numFmtId="164" fontId="6" fillId="0" borderId="13" xfId="4" applyFont="1" applyFill="1" applyBorder="1" applyAlignment="1"/>
    <xf numFmtId="0" fontId="17" fillId="0" borderId="13" xfId="2" applyFont="1" applyBorder="1"/>
    <xf numFmtId="49" fontId="6" fillId="2" borderId="13" xfId="4" applyNumberFormat="1" applyFont="1" applyFill="1" applyBorder="1" applyAlignment="1"/>
    <xf numFmtId="49" fontId="6" fillId="0" borderId="13" xfId="4" applyNumberFormat="1" applyFont="1" applyFill="1" applyBorder="1" applyAlignment="1"/>
    <xf numFmtId="49" fontId="12" fillId="2" borderId="13" xfId="4" applyNumberFormat="1" applyFont="1" applyFill="1" applyBorder="1" applyAlignment="1">
      <alignment horizontal="center"/>
    </xf>
    <xf numFmtId="49" fontId="12" fillId="0" borderId="13" xfId="4" applyNumberFormat="1" applyFont="1" applyFill="1" applyBorder="1" applyAlignment="1">
      <alignment horizontal="center"/>
    </xf>
    <xf numFmtId="43" fontId="12" fillId="0" borderId="13" xfId="1" applyFont="1" applyFill="1" applyBorder="1" applyAlignment="1">
      <alignment horizontal="center"/>
    </xf>
    <xf numFmtId="0" fontId="6" fillId="3" borderId="13" xfId="2" applyFont="1" applyFill="1" applyBorder="1"/>
    <xf numFmtId="43" fontId="6" fillId="6" borderId="13" xfId="2" applyNumberFormat="1" applyFont="1" applyFill="1" applyBorder="1"/>
    <xf numFmtId="49" fontId="6" fillId="6" borderId="13" xfId="2" applyNumberFormat="1" applyFont="1" applyFill="1" applyBorder="1" applyAlignment="1">
      <alignment horizontal="right" vertical="top"/>
    </xf>
    <xf numFmtId="165" fontId="14" fillId="0" borderId="0" xfId="0" applyNumberFormat="1" applyFont="1"/>
    <xf numFmtId="165" fontId="0" fillId="0" borderId="0" xfId="0" applyNumberFormat="1"/>
    <xf numFmtId="4" fontId="14" fillId="0" borderId="0" xfId="0" applyNumberFormat="1" applyFont="1"/>
    <xf numFmtId="0" fontId="18" fillId="4" borderId="13" xfId="2" applyFont="1" applyFill="1" applyBorder="1"/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6" fillId="3" borderId="5" xfId="2" applyFont="1" applyFill="1" applyBorder="1" applyAlignment="1">
      <alignment horizontal="center"/>
    </xf>
    <xf numFmtId="0" fontId="6" fillId="3" borderId="6" xfId="2" applyFont="1" applyFill="1" applyBorder="1" applyAlignment="1">
      <alignment horizontal="center"/>
    </xf>
    <xf numFmtId="0" fontId="6" fillId="3" borderId="7" xfId="2" applyFont="1" applyFill="1" applyBorder="1" applyAlignment="1">
      <alignment horizontal="center"/>
    </xf>
    <xf numFmtId="0" fontId="18" fillId="0" borderId="13" xfId="2" applyFont="1" applyBorder="1" applyAlignment="1">
      <alignment vertical="top"/>
    </xf>
    <xf numFmtId="0" fontId="17" fillId="0" borderId="13" xfId="2" applyFont="1" applyBorder="1" applyAlignment="1">
      <alignment vertical="top"/>
    </xf>
    <xf numFmtId="0" fontId="18" fillId="0" borderId="13" xfId="2" applyFont="1" applyBorder="1" applyAlignment="1">
      <alignment horizontal="center" vertical="top" wrapText="1"/>
    </xf>
  </cellXfs>
  <cellStyles count="5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570063</xdr:colOff>
      <xdr:row>0</xdr:row>
      <xdr:rowOff>89320</xdr:rowOff>
    </xdr:from>
    <xdr:to>
      <xdr:col>11</xdr:col>
      <xdr:colOff>835324</xdr:colOff>
      <xdr:row>5</xdr:row>
      <xdr:rowOff>148250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88E665-9EA3-1D01-5DFD-985E79BEE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3763" y="89320"/>
          <a:ext cx="1112986" cy="1106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175"/>
  <sheetViews>
    <sheetView tabSelected="1" zoomScaleNormal="100" workbookViewId="0">
      <selection activeCell="A14" sqref="A14"/>
    </sheetView>
  </sheetViews>
  <sheetFormatPr baseColWidth="10" defaultRowHeight="15" x14ac:dyDescent="0.25"/>
  <cols>
    <col min="1" max="1" width="10" customWidth="1"/>
    <col min="2" max="2" width="4.85546875" customWidth="1"/>
    <col min="3" max="3" width="4.42578125" customWidth="1"/>
    <col min="4" max="4" width="11.42578125" customWidth="1"/>
    <col min="5" max="5" width="11.28515625" customWidth="1"/>
    <col min="6" max="6" width="14.140625" customWidth="1"/>
    <col min="7" max="7" width="5.7109375" customWidth="1"/>
    <col min="8" max="8" width="13.42578125" style="41" customWidth="1"/>
    <col min="9" max="9" width="13" customWidth="1"/>
    <col min="10" max="10" width="12.85546875" customWidth="1"/>
    <col min="11" max="11" width="12.7109375" customWidth="1"/>
    <col min="12" max="12" width="14.42578125" customWidth="1"/>
    <col min="13" max="13" width="12" customWidth="1"/>
    <col min="14" max="14" width="11.7109375" customWidth="1"/>
    <col min="15" max="15" width="12.42578125" customWidth="1"/>
    <col min="16" max="16" width="11.85546875" customWidth="1"/>
    <col min="17" max="18" width="12.140625" customWidth="1"/>
    <col min="19" max="19" width="12.5703125" customWidth="1"/>
    <col min="20" max="20" width="12.85546875" customWidth="1"/>
    <col min="21" max="21" width="14.7109375" bestFit="1" customWidth="1"/>
    <col min="28" max="28" width="11.42578125" customWidth="1"/>
  </cols>
  <sheetData>
    <row r="2" spans="1:21" ht="18.75" x14ac:dyDescent="0.3">
      <c r="B2" s="1"/>
      <c r="C2" s="1"/>
      <c r="D2" s="2"/>
      <c r="E2" s="3"/>
      <c r="F2" s="3"/>
      <c r="G2" s="3"/>
      <c r="H2" s="37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1" ht="18.75" x14ac:dyDescent="0.3">
      <c r="B3" s="1"/>
      <c r="C3" s="1"/>
      <c r="D3" s="2"/>
      <c r="E3" s="45"/>
      <c r="F3" s="3"/>
      <c r="G3" s="3"/>
      <c r="H3" s="37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1" x14ac:dyDescent="0.25">
      <c r="B4" s="138" t="s">
        <v>206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</row>
    <row r="5" spans="1:21" x14ac:dyDescent="0.25">
      <c r="B5" s="42"/>
      <c r="C5" s="42"/>
      <c r="D5" s="42"/>
      <c r="E5" s="42"/>
      <c r="F5" s="42"/>
      <c r="G5" s="42"/>
      <c r="H5" s="38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21" x14ac:dyDescent="0.25">
      <c r="B6" s="42"/>
      <c r="C6" s="42"/>
      <c r="D6" s="42"/>
      <c r="E6" s="42"/>
      <c r="F6" s="42"/>
      <c r="G6" s="42"/>
      <c r="H6" s="38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21" x14ac:dyDescent="0.25">
      <c r="B7" s="139" t="s">
        <v>0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</row>
    <row r="8" spans="1:21" ht="15.75" thickBot="1" x14ac:dyDescent="0.3">
      <c r="B8" s="140" t="s">
        <v>1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</row>
    <row r="9" spans="1:21" ht="15.75" thickBot="1" x14ac:dyDescent="0.3">
      <c r="B9" s="4"/>
      <c r="C9" s="4"/>
      <c r="D9" s="4"/>
      <c r="E9" s="4"/>
      <c r="F9" s="4"/>
      <c r="G9" s="4"/>
      <c r="H9" s="141" t="s">
        <v>2</v>
      </c>
      <c r="I9" s="142"/>
      <c r="J9" s="142"/>
      <c r="K9" s="142"/>
      <c r="L9" s="142"/>
      <c r="M9" s="142"/>
      <c r="N9" s="142"/>
      <c r="O9" s="143"/>
      <c r="P9" s="4"/>
      <c r="Q9" s="4"/>
      <c r="R9" s="4"/>
    </row>
    <row r="10" spans="1:21" ht="22.5" x14ac:dyDescent="0.25">
      <c r="A10" s="68"/>
      <c r="B10" s="46" t="s">
        <v>3</v>
      </c>
      <c r="C10" s="144" t="s">
        <v>4</v>
      </c>
      <c r="D10" s="145"/>
      <c r="E10" s="146"/>
      <c r="F10" s="47" t="s">
        <v>5</v>
      </c>
      <c r="G10" s="48" t="s">
        <v>5</v>
      </c>
      <c r="H10" s="48"/>
      <c r="I10" s="49"/>
      <c r="J10" s="50"/>
      <c r="K10" s="50"/>
      <c r="L10" s="50"/>
      <c r="M10" s="50"/>
      <c r="N10" s="50"/>
      <c r="O10" s="50"/>
      <c r="P10" s="51"/>
      <c r="Q10" s="51"/>
      <c r="R10" s="52"/>
      <c r="S10" s="52"/>
      <c r="T10" s="47"/>
    </row>
    <row r="11" spans="1:21" ht="23.25" thickBot="1" x14ac:dyDescent="0.3">
      <c r="A11" s="68"/>
      <c r="B11" s="69"/>
      <c r="C11" s="70"/>
      <c r="D11" s="71"/>
      <c r="E11" s="72"/>
      <c r="F11" s="53" t="s">
        <v>6</v>
      </c>
      <c r="G11" s="54" t="s">
        <v>7</v>
      </c>
      <c r="H11" s="54" t="s">
        <v>8</v>
      </c>
      <c r="I11" s="14" t="s">
        <v>9</v>
      </c>
      <c r="J11" s="13" t="s">
        <v>10</v>
      </c>
      <c r="K11" s="13" t="s">
        <v>11</v>
      </c>
      <c r="L11" s="13" t="s">
        <v>12</v>
      </c>
      <c r="M11" s="13" t="s">
        <v>13</v>
      </c>
      <c r="N11" s="13" t="s">
        <v>14</v>
      </c>
      <c r="O11" s="13" t="s">
        <v>200</v>
      </c>
      <c r="P11" s="13" t="s">
        <v>201</v>
      </c>
      <c r="Q11" s="13" t="s">
        <v>204</v>
      </c>
      <c r="R11" s="13" t="s">
        <v>207</v>
      </c>
      <c r="S11" s="13" t="s">
        <v>208</v>
      </c>
      <c r="T11" s="5" t="s">
        <v>4</v>
      </c>
    </row>
    <row r="12" spans="1:21" x14ac:dyDescent="0.25">
      <c r="A12" s="68"/>
      <c r="B12" s="78"/>
      <c r="C12" s="78"/>
      <c r="D12" s="79"/>
      <c r="E12" s="80"/>
      <c r="F12" s="81"/>
      <c r="G12" s="81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6"/>
    </row>
    <row r="13" spans="1:21" x14ac:dyDescent="0.25">
      <c r="A13" s="68"/>
      <c r="B13" s="74" t="s">
        <v>15</v>
      </c>
      <c r="C13" s="74"/>
      <c r="D13" s="147" t="s">
        <v>16</v>
      </c>
      <c r="E13" s="147"/>
      <c r="F13" s="83">
        <v>163086683</v>
      </c>
      <c r="G13" s="84"/>
      <c r="H13" s="85">
        <f>+H14+H15+H18</f>
        <v>11650054.139999999</v>
      </c>
      <c r="I13" s="86">
        <v>11609681.51</v>
      </c>
      <c r="J13" s="86">
        <f t="shared" ref="J13:M13" si="0">+J14+J15+J18</f>
        <v>11573764.15</v>
      </c>
      <c r="K13" s="86">
        <f t="shared" si="0"/>
        <v>12599565.32</v>
      </c>
      <c r="L13" s="86">
        <f t="shared" si="0"/>
        <v>11607092.17</v>
      </c>
      <c r="M13" s="86">
        <f t="shared" si="0"/>
        <v>11972436.289999999</v>
      </c>
      <c r="N13" s="86">
        <f>+N14+N15+N18</f>
        <v>11387580.01</v>
      </c>
      <c r="O13" s="86">
        <f>+O14+O15+O18</f>
        <v>11574773.459999997</v>
      </c>
      <c r="P13" s="86">
        <f>+P14+P15+P18</f>
        <v>12047136.09</v>
      </c>
      <c r="Q13" s="86">
        <f>+Q18+Q17+Q16+Q15+Q14</f>
        <v>11686363.269999998</v>
      </c>
      <c r="R13" s="86">
        <f>+R18+R17+R16+R15+R14</f>
        <v>31675136.529999994</v>
      </c>
      <c r="S13" s="73">
        <f>+S14+S15+S18</f>
        <v>12526416.839999998</v>
      </c>
      <c r="T13" s="57">
        <f>+O13+N13+M13+L13+K13+J13+I13+H13+P13+Q13+R13</f>
        <v>149383582.94</v>
      </c>
    </row>
    <row r="14" spans="1:21" x14ac:dyDescent="0.25">
      <c r="A14" s="68"/>
      <c r="B14" s="74"/>
      <c r="C14" s="75" t="s">
        <v>17</v>
      </c>
      <c r="D14" s="148" t="s">
        <v>18</v>
      </c>
      <c r="E14" s="148"/>
      <c r="F14" s="16">
        <v>133272433</v>
      </c>
      <c r="G14" s="87"/>
      <c r="H14" s="88">
        <v>9910338.9399999995</v>
      </c>
      <c r="I14" s="89">
        <v>9868338.9399999995</v>
      </c>
      <c r="J14" s="17">
        <v>9850195.5800000001</v>
      </c>
      <c r="K14" s="17">
        <v>10281133.57</v>
      </c>
      <c r="L14" s="17">
        <v>9879103.5800000001</v>
      </c>
      <c r="M14" s="17">
        <v>10264585.859999999</v>
      </c>
      <c r="N14" s="17">
        <v>9688703.5800000001</v>
      </c>
      <c r="O14" s="17">
        <f>7844204.29+52000+1934000+13307.29</f>
        <v>9843511.5799999982</v>
      </c>
      <c r="P14" s="17">
        <v>10322395.4</v>
      </c>
      <c r="Q14" s="17">
        <f>7968554.29+52000+1914000+13307.29</f>
        <v>9947861.5799999982</v>
      </c>
      <c r="R14" s="17">
        <f>8006246.29+52000+1914000+13307.29+9972679.62</f>
        <v>19958233.199999996</v>
      </c>
      <c r="S14" s="88">
        <f>7836246.29+52000+1879000+5075+13307.29+567544+473047.99</f>
        <v>10826220.569999998</v>
      </c>
      <c r="T14" s="90">
        <f>+O14+N14+M14+L14+K14+J14+I14+H14+P14+Q14+R14+R14</f>
        <v>139772635.00999999</v>
      </c>
      <c r="U14" s="32"/>
    </row>
    <row r="15" spans="1:21" x14ac:dyDescent="0.25">
      <c r="A15" s="68"/>
      <c r="B15" s="74"/>
      <c r="C15" s="75" t="s">
        <v>19</v>
      </c>
      <c r="D15" s="148" t="s">
        <v>20</v>
      </c>
      <c r="E15" s="148"/>
      <c r="F15" s="16">
        <v>11458816</v>
      </c>
      <c r="G15" s="24"/>
      <c r="H15" s="88">
        <v>229735</v>
      </c>
      <c r="I15" s="89">
        <v>237235</v>
      </c>
      <c r="J15" s="17">
        <v>222235</v>
      </c>
      <c r="K15" s="17">
        <v>819978.36</v>
      </c>
      <c r="L15" s="17">
        <v>222235</v>
      </c>
      <c r="M15" s="17">
        <v>222235</v>
      </c>
      <c r="N15" s="17">
        <v>222235</v>
      </c>
      <c r="O15" s="17">
        <v>222235</v>
      </c>
      <c r="P15" s="17">
        <v>222235</v>
      </c>
      <c r="Q15" s="17">
        <v>222235</v>
      </c>
      <c r="R15" s="17">
        <f>222235+9972638.54</f>
        <v>10194873.539999999</v>
      </c>
      <c r="S15" s="17">
        <v>208735</v>
      </c>
      <c r="T15" s="90">
        <f>+O15+N15+M15+L15+K15+J15+I15+H15+P15+Q15+R15+R15</f>
        <v>23232340.439999998</v>
      </c>
      <c r="U15" s="32"/>
    </row>
    <row r="16" spans="1:21" x14ac:dyDescent="0.25">
      <c r="A16" s="68"/>
      <c r="B16" s="74"/>
      <c r="C16" s="75" t="s">
        <v>21</v>
      </c>
      <c r="D16" s="76" t="s">
        <v>22</v>
      </c>
      <c r="E16" s="76"/>
      <c r="F16" s="18">
        <v>0</v>
      </c>
      <c r="G16" s="24"/>
      <c r="H16" s="91">
        <v>0</v>
      </c>
      <c r="I16" s="92">
        <v>0</v>
      </c>
      <c r="J16" s="92">
        <v>0</v>
      </c>
      <c r="K16" s="19">
        <v>0</v>
      </c>
      <c r="L16" s="19">
        <v>0</v>
      </c>
      <c r="M16" s="19">
        <v>0</v>
      </c>
      <c r="N16" s="19">
        <v>0</v>
      </c>
      <c r="O16" s="19" t="s">
        <v>33</v>
      </c>
      <c r="P16" s="19" t="s">
        <v>33</v>
      </c>
      <c r="Q16" s="19" t="s">
        <v>33</v>
      </c>
      <c r="R16" s="19" t="s">
        <v>33</v>
      </c>
      <c r="S16" s="19" t="s">
        <v>33</v>
      </c>
      <c r="T16" s="90">
        <f>+O16+N16+M16+L16+K16+J16+I16+H16</f>
        <v>0</v>
      </c>
      <c r="U16" s="32"/>
    </row>
    <row r="17" spans="1:21" x14ac:dyDescent="0.25">
      <c r="A17" s="68"/>
      <c r="B17" s="74"/>
      <c r="C17" s="75" t="s">
        <v>23</v>
      </c>
      <c r="D17" s="76" t="s">
        <v>24</v>
      </c>
      <c r="E17" s="76"/>
      <c r="F17" s="18">
        <v>0</v>
      </c>
      <c r="G17" s="24"/>
      <c r="H17" s="91">
        <v>0</v>
      </c>
      <c r="I17" s="92">
        <v>0</v>
      </c>
      <c r="J17" s="92">
        <v>0</v>
      </c>
      <c r="K17" s="19">
        <v>0</v>
      </c>
      <c r="L17" s="19">
        <v>0</v>
      </c>
      <c r="M17" s="19">
        <v>0</v>
      </c>
      <c r="N17" s="19">
        <v>0</v>
      </c>
      <c r="O17" s="19" t="s">
        <v>33</v>
      </c>
      <c r="P17" s="19" t="s">
        <v>33</v>
      </c>
      <c r="Q17" s="19" t="s">
        <v>33</v>
      </c>
      <c r="R17" s="19" t="s">
        <v>33</v>
      </c>
      <c r="S17" s="19" t="s">
        <v>33</v>
      </c>
      <c r="T17" s="90">
        <f>+O17+N17+M17+L17+K17+J17+I17+H17</f>
        <v>0</v>
      </c>
      <c r="U17" s="32"/>
    </row>
    <row r="18" spans="1:21" x14ac:dyDescent="0.25">
      <c r="A18" s="68"/>
      <c r="B18" s="74"/>
      <c r="C18" s="75" t="s">
        <v>25</v>
      </c>
      <c r="D18" s="148" t="s">
        <v>26</v>
      </c>
      <c r="E18" s="148"/>
      <c r="F18" s="16">
        <v>18355434</v>
      </c>
      <c r="G18" s="24"/>
      <c r="H18" s="88">
        <v>1509980.2</v>
      </c>
      <c r="I18" s="89">
        <v>1504107.57</v>
      </c>
      <c r="J18" s="17">
        <v>1501333.57</v>
      </c>
      <c r="K18" s="17">
        <v>1498453.39</v>
      </c>
      <c r="L18" s="17">
        <v>1505753.59</v>
      </c>
      <c r="M18" s="17">
        <v>1485615.43</v>
      </c>
      <c r="N18" s="17">
        <v>1476641.43</v>
      </c>
      <c r="O18" s="17">
        <f>699360.29+702936.38+106730.21</f>
        <v>1509026.88</v>
      </c>
      <c r="P18" s="17">
        <v>1502505.69</v>
      </c>
      <c r="Q18" s="17">
        <f>702717.4+706298.23+107251.06</f>
        <v>1516266.69</v>
      </c>
      <c r="R18" s="17">
        <f>705389.76+708974.36+107665.67</f>
        <v>1522029.79</v>
      </c>
      <c r="S18" s="17">
        <f>691215.08+694779.69+105466.5</f>
        <v>1491461.27</v>
      </c>
      <c r="T18" s="90">
        <f>+O18+N18+M18+L18+K18+J18+I18+H18+P18+Q18+R18</f>
        <v>16531714.229999997</v>
      </c>
      <c r="U18" s="32"/>
    </row>
    <row r="19" spans="1:21" x14ac:dyDescent="0.25">
      <c r="A19" s="68"/>
      <c r="B19" s="74" t="s">
        <v>27</v>
      </c>
      <c r="C19" s="75"/>
      <c r="D19" s="82" t="s">
        <v>28</v>
      </c>
      <c r="E19" s="82"/>
      <c r="F19" s="83">
        <v>23669573</v>
      </c>
      <c r="G19" s="84"/>
      <c r="H19" s="93">
        <f>+H20+H24</f>
        <v>821333.63</v>
      </c>
      <c r="I19" s="94">
        <v>2082287</v>
      </c>
      <c r="J19" s="95">
        <f>+J20+J22+J24+J25+J27+J29+J30</f>
        <v>2873402.09</v>
      </c>
      <c r="K19" s="95">
        <f>+K20+K22+K24+K25</f>
        <v>2787444.25</v>
      </c>
      <c r="L19" s="95">
        <f>+L20+L22+L24+L27+L30</f>
        <v>2453216.3200000003</v>
      </c>
      <c r="M19" s="95">
        <f>+M20+M22+M24+M25+M27</f>
        <v>1703474.29</v>
      </c>
      <c r="N19" s="95">
        <f>+N20+N22+N24+N25</f>
        <v>1652321.0899999999</v>
      </c>
      <c r="O19" s="95">
        <f>+O20+O21+O22+O24</f>
        <v>1028135.94</v>
      </c>
      <c r="P19" s="95">
        <f>+P20+P22+P24+P25+P27+P29</f>
        <v>2701121.92</v>
      </c>
      <c r="Q19" s="95">
        <f>+Q20+Q22+Q24+Q27+Q29</f>
        <v>1353256.91</v>
      </c>
      <c r="R19" s="95">
        <f>+R30+R27+R25+R24+R22+R20</f>
        <v>2700761.33</v>
      </c>
      <c r="S19" s="95"/>
      <c r="T19" s="57">
        <f>+O19+N19+M19+L19+K19+J19+I19+H19+P19+Q19+R19</f>
        <v>22156754.770000003</v>
      </c>
      <c r="U19" s="32"/>
    </row>
    <row r="20" spans="1:21" x14ac:dyDescent="0.25">
      <c r="A20" s="68"/>
      <c r="B20" s="75"/>
      <c r="C20" s="75" t="s">
        <v>29</v>
      </c>
      <c r="D20" s="76" t="s">
        <v>30</v>
      </c>
      <c r="E20" s="76"/>
      <c r="F20" s="20">
        <v>8030913</v>
      </c>
      <c r="G20" s="24"/>
      <c r="H20" s="96">
        <v>492453.63</v>
      </c>
      <c r="I20" s="97">
        <v>508357</v>
      </c>
      <c r="J20" s="23">
        <v>639494.66</v>
      </c>
      <c r="K20" s="23">
        <v>625764.25</v>
      </c>
      <c r="L20" s="23">
        <v>621269</v>
      </c>
      <c r="M20" s="23">
        <v>736942.28</v>
      </c>
      <c r="N20" s="23">
        <v>674112.76</v>
      </c>
      <c r="O20" s="23">
        <f>312018.99+198103.15+155927.49</f>
        <v>666049.63</v>
      </c>
      <c r="P20" s="23">
        <v>744528.92</v>
      </c>
      <c r="Q20" s="23">
        <f>109.04+198103.15+25209.01+311119.05</f>
        <v>534540.25</v>
      </c>
      <c r="R20" s="23">
        <f>69.13+311094.68+263397.02+166786.18</f>
        <v>741347.01</v>
      </c>
      <c r="S20" s="23">
        <f>25.28+247891.41+233837.59+43255.59</f>
        <v>525009.87</v>
      </c>
      <c r="T20" s="90">
        <f>+O20+N20+M20+L20+K20+J20+I20+H20+P20+Q20+R20</f>
        <v>6984859.3899999997</v>
      </c>
      <c r="U20" s="32"/>
    </row>
    <row r="21" spans="1:21" x14ac:dyDescent="0.25">
      <c r="A21" s="68"/>
      <c r="B21" s="75"/>
      <c r="C21" s="75" t="s">
        <v>31</v>
      </c>
      <c r="D21" s="76" t="s">
        <v>32</v>
      </c>
      <c r="E21" s="76"/>
      <c r="F21" s="20">
        <v>60000</v>
      </c>
      <c r="G21" s="24"/>
      <c r="H21" s="91">
        <v>0</v>
      </c>
      <c r="I21" s="92" t="s">
        <v>33</v>
      </c>
      <c r="J21" s="92">
        <v>0</v>
      </c>
      <c r="K21" s="19">
        <v>0</v>
      </c>
      <c r="L21" s="19">
        <v>0</v>
      </c>
      <c r="M21" s="19">
        <v>0</v>
      </c>
      <c r="N21" s="19">
        <v>0</v>
      </c>
      <c r="O21" s="23">
        <v>37127.980000000003</v>
      </c>
      <c r="P21" s="23">
        <v>0</v>
      </c>
      <c r="Q21" s="23">
        <v>0</v>
      </c>
      <c r="R21" s="23">
        <v>0</v>
      </c>
      <c r="S21" s="23">
        <v>73278</v>
      </c>
      <c r="T21" s="90">
        <f>+O21+N21+M21+L21+K21+J21+I21+H21+P21+Q21+R21</f>
        <v>37127.980000000003</v>
      </c>
      <c r="U21" s="32"/>
    </row>
    <row r="22" spans="1:21" x14ac:dyDescent="0.25">
      <c r="A22" s="68"/>
      <c r="B22" s="75"/>
      <c r="C22" s="75" t="s">
        <v>34</v>
      </c>
      <c r="D22" s="76" t="s">
        <v>35</v>
      </c>
      <c r="E22" s="76"/>
      <c r="F22" s="20">
        <v>3600000</v>
      </c>
      <c r="G22" s="24"/>
      <c r="H22" s="91">
        <v>0</v>
      </c>
      <c r="I22" s="98">
        <v>255050</v>
      </c>
      <c r="J22" s="21">
        <v>283300</v>
      </c>
      <c r="K22" s="21">
        <v>342800</v>
      </c>
      <c r="L22" s="21">
        <v>118350</v>
      </c>
      <c r="M22" s="21">
        <v>312200</v>
      </c>
      <c r="N22" s="21">
        <v>174050</v>
      </c>
      <c r="O22" s="21">
        <v>181900</v>
      </c>
      <c r="P22" s="21">
        <v>216050</v>
      </c>
      <c r="Q22" s="21">
        <v>358300</v>
      </c>
      <c r="R22" s="21">
        <v>898650</v>
      </c>
      <c r="S22" s="21">
        <v>459150</v>
      </c>
      <c r="T22" s="90">
        <f>+O22+N22+M22+L22+K22+J22+I22+H22+P22+Q22+R22</f>
        <v>3140650</v>
      </c>
      <c r="U22" s="32"/>
    </row>
    <row r="23" spans="1:21" x14ac:dyDescent="0.25">
      <c r="A23" s="68"/>
      <c r="B23" s="75"/>
      <c r="C23" s="75" t="s">
        <v>36</v>
      </c>
      <c r="D23" s="76" t="s">
        <v>37</v>
      </c>
      <c r="E23" s="76"/>
      <c r="F23" s="92">
        <v>0</v>
      </c>
      <c r="G23" s="24"/>
      <c r="H23" s="91">
        <v>0</v>
      </c>
      <c r="I23" s="92" t="s">
        <v>33</v>
      </c>
      <c r="J23" s="92">
        <v>0</v>
      </c>
      <c r="K23" s="19">
        <v>0</v>
      </c>
      <c r="L23" s="19">
        <v>0</v>
      </c>
      <c r="M23" s="19">
        <v>0</v>
      </c>
      <c r="N23" s="19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90">
        <f>+O23+N23+M23+L23+K23+J23+I23+H23</f>
        <v>0</v>
      </c>
      <c r="U23" s="32"/>
    </row>
    <row r="24" spans="1:21" x14ac:dyDescent="0.25">
      <c r="A24" s="68"/>
      <c r="B24" s="75"/>
      <c r="C24" s="75" t="s">
        <v>38</v>
      </c>
      <c r="D24" s="76" t="s">
        <v>39</v>
      </c>
      <c r="E24" s="76"/>
      <c r="F24" s="20">
        <v>4302960</v>
      </c>
      <c r="G24" s="24"/>
      <c r="H24" s="96">
        <v>328880</v>
      </c>
      <c r="I24" s="97">
        <v>318880</v>
      </c>
      <c r="J24" s="23">
        <v>318880</v>
      </c>
      <c r="K24" s="23">
        <v>318880</v>
      </c>
      <c r="L24" s="23">
        <v>376633.32</v>
      </c>
      <c r="M24" s="23">
        <v>36158.33</v>
      </c>
      <c r="N24" s="23">
        <v>154158.32999999999</v>
      </c>
      <c r="O24" s="23">
        <v>143058.32999999999</v>
      </c>
      <c r="P24" s="23">
        <v>1352400</v>
      </c>
      <c r="Q24" s="23">
        <v>364196.66</v>
      </c>
      <c r="R24" s="23">
        <f>380158.33+230000</f>
        <v>610158.33000000007</v>
      </c>
      <c r="S24" s="23">
        <v>390918.33</v>
      </c>
      <c r="T24" s="90">
        <f>+O24+N24+M24+L24+K24+J24+I24+H24+P24+Q24+R24</f>
        <v>4322283.3000000007</v>
      </c>
      <c r="U24" s="32"/>
    </row>
    <row r="25" spans="1:21" x14ac:dyDescent="0.25">
      <c r="A25" s="68"/>
      <c r="B25" s="75"/>
      <c r="C25" s="75" t="s">
        <v>40</v>
      </c>
      <c r="D25" s="76" t="s">
        <v>41</v>
      </c>
      <c r="E25" s="76"/>
      <c r="F25" s="20">
        <v>2885000</v>
      </c>
      <c r="G25" s="24"/>
      <c r="H25" s="91">
        <v>0</v>
      </c>
      <c r="I25" s="92" t="s">
        <v>33</v>
      </c>
      <c r="J25" s="21">
        <v>86806.31</v>
      </c>
      <c r="K25" s="21">
        <v>1500000</v>
      </c>
      <c r="L25" s="21"/>
      <c r="M25" s="21">
        <v>168177.68</v>
      </c>
      <c r="N25" s="21">
        <v>650000</v>
      </c>
      <c r="O25" s="21"/>
      <c r="P25" s="21">
        <v>307903</v>
      </c>
      <c r="Q25" s="21">
        <v>0</v>
      </c>
      <c r="R25" s="21">
        <v>307061</v>
      </c>
      <c r="S25" s="21"/>
      <c r="T25" s="90">
        <f>+O25+N25+M25+L25+K25+J25+I25+H25+P25+Q25+R25</f>
        <v>3019947.9899999998</v>
      </c>
      <c r="U25" s="43"/>
    </row>
    <row r="26" spans="1:21" x14ac:dyDescent="0.25">
      <c r="A26" s="68"/>
      <c r="B26" s="75"/>
      <c r="C26" s="149" t="s">
        <v>42</v>
      </c>
      <c r="D26" s="76" t="s">
        <v>43</v>
      </c>
      <c r="E26" s="76"/>
      <c r="F26" s="24"/>
      <c r="G26" s="24"/>
      <c r="H26" s="99"/>
      <c r="I26" s="100"/>
      <c r="J26" s="21"/>
      <c r="K26" s="21"/>
      <c r="L26" s="21"/>
      <c r="M26" s="21"/>
      <c r="N26" s="21"/>
      <c r="O26" s="23"/>
      <c r="P26" s="21"/>
      <c r="Q26" s="21"/>
      <c r="R26" s="21">
        <v>0</v>
      </c>
      <c r="S26" s="21">
        <v>1999994.9</v>
      </c>
      <c r="T26" s="90"/>
      <c r="U26" s="32"/>
    </row>
    <row r="27" spans="1:21" x14ac:dyDescent="0.25">
      <c r="A27" s="68"/>
      <c r="B27" s="75"/>
      <c r="C27" s="149"/>
      <c r="D27" s="76" t="s">
        <v>44</v>
      </c>
      <c r="E27" s="76"/>
      <c r="F27" s="20">
        <v>4055000</v>
      </c>
      <c r="G27" s="24"/>
      <c r="H27" s="91">
        <v>0</v>
      </c>
      <c r="I27" s="92" t="s">
        <v>33</v>
      </c>
      <c r="J27" s="21">
        <v>1349993</v>
      </c>
      <c r="K27" s="19">
        <v>0</v>
      </c>
      <c r="L27" s="23">
        <v>1246723.5</v>
      </c>
      <c r="M27" s="23">
        <v>449996</v>
      </c>
      <c r="N27" s="19">
        <v>0</v>
      </c>
      <c r="O27" s="23">
        <v>1748986.56</v>
      </c>
      <c r="P27" s="23">
        <v>56640</v>
      </c>
      <c r="Q27" s="23">
        <v>14800</v>
      </c>
      <c r="R27" s="23">
        <v>53100</v>
      </c>
      <c r="S27" s="23">
        <v>0</v>
      </c>
      <c r="T27" s="90">
        <f>+O26+N27+M27+L27+K27+J27+I27+H27+P27+Q27+R27</f>
        <v>3171252.5</v>
      </c>
      <c r="U27" s="32"/>
    </row>
    <row r="28" spans="1:21" x14ac:dyDescent="0.25">
      <c r="A28" s="68"/>
      <c r="B28" s="75"/>
      <c r="C28" s="75" t="s">
        <v>45</v>
      </c>
      <c r="D28" s="76" t="s">
        <v>46</v>
      </c>
      <c r="E28" s="76"/>
      <c r="F28" s="24"/>
      <c r="G28" s="24"/>
      <c r="H28" s="99"/>
      <c r="I28" s="100"/>
      <c r="J28" s="21"/>
      <c r="K28" s="21"/>
      <c r="L28" s="21"/>
      <c r="M28" s="21"/>
      <c r="N28" s="21"/>
      <c r="O28" s="21">
        <v>0</v>
      </c>
      <c r="P28" s="21"/>
      <c r="Q28" s="21"/>
      <c r="R28" s="21">
        <v>0</v>
      </c>
      <c r="S28" s="21">
        <v>0</v>
      </c>
      <c r="T28" s="90">
        <f>+O28+N28+M28+L28+K28+J28+I28+H28</f>
        <v>0</v>
      </c>
      <c r="U28" s="28"/>
    </row>
    <row r="29" spans="1:21" x14ac:dyDescent="0.25">
      <c r="A29" s="68"/>
      <c r="B29" s="75"/>
      <c r="C29" s="75"/>
      <c r="D29" s="76" t="s">
        <v>47</v>
      </c>
      <c r="E29" s="76"/>
      <c r="F29" s="20">
        <v>240000</v>
      </c>
      <c r="G29" s="24"/>
      <c r="H29" s="91">
        <v>0</v>
      </c>
      <c r="I29" s="97">
        <v>1000000</v>
      </c>
      <c r="J29" s="23">
        <v>44053.32</v>
      </c>
      <c r="K29" s="19">
        <v>0</v>
      </c>
      <c r="L29" s="19">
        <v>0</v>
      </c>
      <c r="M29" s="19">
        <v>0</v>
      </c>
      <c r="N29" s="19">
        <v>0</v>
      </c>
      <c r="O29" s="23">
        <v>21240</v>
      </c>
      <c r="P29" s="23">
        <v>23600</v>
      </c>
      <c r="Q29" s="33">
        <v>81420</v>
      </c>
      <c r="R29" s="33">
        <v>0</v>
      </c>
      <c r="S29" s="33">
        <v>0</v>
      </c>
      <c r="T29" s="90">
        <f>+O29+N29+M29+L29+K29+J29+I29+H29+P29+Q29</f>
        <v>1170313.32</v>
      </c>
    </row>
    <row r="30" spans="1:21" x14ac:dyDescent="0.25">
      <c r="A30" s="68"/>
      <c r="B30" s="75"/>
      <c r="C30" s="75" t="s">
        <v>48</v>
      </c>
      <c r="D30" s="76" t="s">
        <v>49</v>
      </c>
      <c r="E30" s="76"/>
      <c r="F30" s="20">
        <v>495700</v>
      </c>
      <c r="G30" s="24"/>
      <c r="H30" s="101">
        <v>0</v>
      </c>
      <c r="I30" s="19">
        <v>0</v>
      </c>
      <c r="J30" s="23">
        <v>150874.79999999999</v>
      </c>
      <c r="K30" s="19">
        <v>0</v>
      </c>
      <c r="L30" s="23">
        <v>90240.5</v>
      </c>
      <c r="M30" s="19">
        <v>0</v>
      </c>
      <c r="N30" s="19">
        <v>0</v>
      </c>
      <c r="O30" s="23">
        <v>90240.5</v>
      </c>
      <c r="P30" s="23">
        <v>0</v>
      </c>
      <c r="Q30" s="30">
        <v>0</v>
      </c>
      <c r="R30" s="33">
        <v>90444.99</v>
      </c>
      <c r="S30" s="33">
        <v>597638.26</v>
      </c>
      <c r="T30" s="90">
        <f>+O30+N30+M30+L30+K30+J30+I30+H30+R30</f>
        <v>421800.79</v>
      </c>
    </row>
    <row r="31" spans="1:21" x14ac:dyDescent="0.25">
      <c r="A31" s="68"/>
      <c r="B31" s="74" t="s">
        <v>50</v>
      </c>
      <c r="C31" s="75"/>
      <c r="D31" s="147" t="s">
        <v>51</v>
      </c>
      <c r="E31" s="147"/>
      <c r="F31" s="83">
        <v>28286063</v>
      </c>
      <c r="G31" s="84" t="s">
        <v>52</v>
      </c>
      <c r="H31" s="93">
        <v>0</v>
      </c>
      <c r="I31" s="94"/>
      <c r="J31" s="95">
        <f>+J32+J33+J34+J36+J38+J40+J43</f>
        <v>5903286.3299999991</v>
      </c>
      <c r="K31" s="95"/>
      <c r="L31" s="95">
        <f>+L34+L40+L43</f>
        <v>481410.42</v>
      </c>
      <c r="M31" s="95">
        <f>+M32+M36+M40+M43</f>
        <v>4699878.96</v>
      </c>
      <c r="N31" s="95"/>
      <c r="O31" s="95">
        <f>+O32+O33+O40+O43</f>
        <v>600665.26</v>
      </c>
      <c r="P31" s="95">
        <f>+P36+P40+P43</f>
        <v>4558055</v>
      </c>
      <c r="Q31" s="102">
        <v>0</v>
      </c>
      <c r="R31" s="44">
        <f>+R43+R40+R36+R32</f>
        <v>0</v>
      </c>
      <c r="S31" s="44"/>
      <c r="T31" s="57">
        <f>+O31+N31+M31+L31+K31+J31+I31+H31+P31+R31</f>
        <v>16243295.969999999</v>
      </c>
    </row>
    <row r="32" spans="1:21" x14ac:dyDescent="0.25">
      <c r="A32" s="68"/>
      <c r="B32" s="75"/>
      <c r="C32" s="75" t="s">
        <v>53</v>
      </c>
      <c r="D32" s="76" t="s">
        <v>54</v>
      </c>
      <c r="E32" s="76"/>
      <c r="F32" s="20">
        <v>1318468</v>
      </c>
      <c r="G32" s="24"/>
      <c r="H32" s="91">
        <v>0</v>
      </c>
      <c r="I32" s="92" t="s">
        <v>33</v>
      </c>
      <c r="J32" s="21">
        <v>208764.4</v>
      </c>
      <c r="K32" s="19">
        <v>0</v>
      </c>
      <c r="L32" s="19">
        <v>0</v>
      </c>
      <c r="M32" s="23">
        <v>77956.399999999994</v>
      </c>
      <c r="N32" s="23">
        <v>77956.399999999994</v>
      </c>
      <c r="O32" s="23">
        <v>79618.600000000006</v>
      </c>
      <c r="P32" s="23">
        <v>0</v>
      </c>
      <c r="Q32" s="30">
        <v>0</v>
      </c>
      <c r="R32" s="33">
        <v>0</v>
      </c>
      <c r="S32" s="33">
        <v>0</v>
      </c>
      <c r="T32" s="90">
        <f>+O32+N32+M32+L32+K32+J32+I32+H32+R32</f>
        <v>444295.8</v>
      </c>
    </row>
    <row r="33" spans="1:21" x14ac:dyDescent="0.25">
      <c r="A33" s="68"/>
      <c r="B33" s="75"/>
      <c r="C33" s="75" t="s">
        <v>55</v>
      </c>
      <c r="D33" s="76" t="s">
        <v>56</v>
      </c>
      <c r="E33" s="76"/>
      <c r="F33" s="20">
        <v>1653540</v>
      </c>
      <c r="G33" s="24"/>
      <c r="H33" s="91">
        <v>0</v>
      </c>
      <c r="I33" s="92" t="s">
        <v>33</v>
      </c>
      <c r="J33" s="21">
        <v>116820</v>
      </c>
      <c r="K33" s="19">
        <v>0</v>
      </c>
      <c r="L33" s="19">
        <v>0</v>
      </c>
      <c r="M33" s="19">
        <v>0</v>
      </c>
      <c r="N33" s="19">
        <v>0</v>
      </c>
      <c r="O33" s="19" t="s">
        <v>210</v>
      </c>
      <c r="P33" s="19" t="s">
        <v>33</v>
      </c>
      <c r="Q33" s="31" t="s">
        <v>33</v>
      </c>
      <c r="R33" s="31">
        <v>0</v>
      </c>
      <c r="S33" s="31">
        <v>0</v>
      </c>
      <c r="T33" s="90">
        <f>+O33+N33+M33+L33+K33+J33+I33+H33</f>
        <v>148835.76</v>
      </c>
      <c r="U33" s="32"/>
    </row>
    <row r="34" spans="1:21" x14ac:dyDescent="0.25">
      <c r="A34" s="68"/>
      <c r="B34" s="75"/>
      <c r="C34" s="75" t="s">
        <v>57</v>
      </c>
      <c r="D34" s="76" t="s">
        <v>58</v>
      </c>
      <c r="E34" s="76"/>
      <c r="F34" s="20">
        <v>985370</v>
      </c>
      <c r="G34" s="24"/>
      <c r="H34" s="91">
        <v>0</v>
      </c>
      <c r="I34" s="92" t="s">
        <v>33</v>
      </c>
      <c r="J34" s="21">
        <v>92932.08</v>
      </c>
      <c r="K34" s="19">
        <v>0</v>
      </c>
      <c r="L34" s="23">
        <v>57962.93</v>
      </c>
      <c r="M34" s="19">
        <v>0</v>
      </c>
      <c r="N34" s="19">
        <v>0</v>
      </c>
      <c r="O34" s="23"/>
      <c r="P34" s="23">
        <v>0</v>
      </c>
      <c r="Q34" s="30">
        <v>0</v>
      </c>
      <c r="R34" s="30">
        <v>0</v>
      </c>
      <c r="S34" s="30">
        <f>180.54+4352.03</f>
        <v>4532.57</v>
      </c>
      <c r="T34" s="90">
        <f>+O34+N34+M34+L34+K34+J34+I34+H34</f>
        <v>150895.01</v>
      </c>
      <c r="U34" s="32"/>
    </row>
    <row r="35" spans="1:21" x14ac:dyDescent="0.25">
      <c r="A35" s="68"/>
      <c r="B35" s="75"/>
      <c r="C35" s="75" t="s">
        <v>59</v>
      </c>
      <c r="D35" s="76" t="s">
        <v>60</v>
      </c>
      <c r="E35" s="76"/>
      <c r="F35" s="92">
        <v>0</v>
      </c>
      <c r="G35" s="24"/>
      <c r="H35" s="91">
        <v>0</v>
      </c>
      <c r="I35" s="92" t="s">
        <v>33</v>
      </c>
      <c r="J35" s="92">
        <v>0</v>
      </c>
      <c r="K35" s="92"/>
      <c r="L35" s="19">
        <v>0</v>
      </c>
      <c r="M35" s="19">
        <v>0</v>
      </c>
      <c r="N35" s="19">
        <v>0</v>
      </c>
      <c r="O35" s="19"/>
      <c r="P35" s="19" t="s">
        <v>33</v>
      </c>
      <c r="Q35" s="31" t="s">
        <v>33</v>
      </c>
      <c r="R35" s="31">
        <v>0</v>
      </c>
      <c r="S35" s="31"/>
      <c r="T35" s="90">
        <f>+O35+N35+M35+L35+K35+J35+I35+H35</f>
        <v>0</v>
      </c>
      <c r="U35" s="32"/>
    </row>
    <row r="36" spans="1:21" x14ac:dyDescent="0.25">
      <c r="A36" s="68"/>
      <c r="B36" s="75"/>
      <c r="C36" s="75" t="s">
        <v>61</v>
      </c>
      <c r="D36" s="76" t="s">
        <v>62</v>
      </c>
      <c r="E36" s="76"/>
      <c r="F36" s="20">
        <v>2756970</v>
      </c>
      <c r="G36" s="24"/>
      <c r="H36" s="91">
        <v>0</v>
      </c>
      <c r="I36" s="92" t="s">
        <v>33</v>
      </c>
      <c r="J36" s="21">
        <v>610060</v>
      </c>
      <c r="K36" s="19">
        <v>0</v>
      </c>
      <c r="L36" s="19">
        <v>0</v>
      </c>
      <c r="M36" s="23">
        <v>799450</v>
      </c>
      <c r="N36" s="23"/>
      <c r="O36" s="23"/>
      <c r="P36" s="23">
        <v>655195</v>
      </c>
      <c r="Q36" s="30">
        <v>0</v>
      </c>
      <c r="R36" s="33">
        <v>0</v>
      </c>
      <c r="S36" s="33">
        <v>233999.99</v>
      </c>
      <c r="T36" s="90">
        <f>+O36+N36+M36+L36+K36+J36+I36+H36+P36+R36</f>
        <v>2064705</v>
      </c>
      <c r="U36" s="32"/>
    </row>
    <row r="37" spans="1:21" x14ac:dyDescent="0.25">
      <c r="A37" s="68"/>
      <c r="B37" s="75"/>
      <c r="C37" s="75" t="s">
        <v>63</v>
      </c>
      <c r="D37" s="76" t="s">
        <v>64</v>
      </c>
      <c r="E37" s="76"/>
      <c r="F37" s="20"/>
      <c r="G37" s="24"/>
      <c r="H37" s="99"/>
      <c r="I37" s="100"/>
      <c r="J37" s="21"/>
      <c r="K37" s="21"/>
      <c r="L37" s="21"/>
      <c r="M37" s="21"/>
      <c r="N37" s="21"/>
      <c r="O37" s="21"/>
      <c r="P37" s="21">
        <v>0</v>
      </c>
      <c r="Q37" s="30">
        <v>0</v>
      </c>
      <c r="R37" s="30">
        <v>0</v>
      </c>
      <c r="S37" s="30"/>
      <c r="T37" s="90">
        <f>+O37+N37+M37+L37+K37+J37+I37+H37</f>
        <v>0</v>
      </c>
      <c r="U37" s="32"/>
    </row>
    <row r="38" spans="1:21" x14ac:dyDescent="0.25">
      <c r="A38" s="68"/>
      <c r="B38" s="75"/>
      <c r="C38" s="75"/>
      <c r="D38" s="76" t="s">
        <v>65</v>
      </c>
      <c r="E38" s="76"/>
      <c r="F38" s="20">
        <v>96735</v>
      </c>
      <c r="G38" s="24"/>
      <c r="H38" s="91">
        <v>0</v>
      </c>
      <c r="I38" s="92" t="s">
        <v>33</v>
      </c>
      <c r="J38" s="21">
        <v>553602.38</v>
      </c>
      <c r="K38" s="19">
        <v>0</v>
      </c>
      <c r="L38" s="19">
        <v>0</v>
      </c>
      <c r="M38" s="19">
        <v>0</v>
      </c>
      <c r="N38" s="19">
        <v>0</v>
      </c>
      <c r="O38" s="19"/>
      <c r="P38" s="21">
        <v>0</v>
      </c>
      <c r="Q38" s="30">
        <v>0</v>
      </c>
      <c r="R38" s="30">
        <v>0</v>
      </c>
      <c r="S38" s="30">
        <v>4789.62</v>
      </c>
      <c r="T38" s="90">
        <f>+O38+N38+M38+L38+K38+J38+I38+H38</f>
        <v>553602.38</v>
      </c>
      <c r="U38" s="32"/>
    </row>
    <row r="39" spans="1:21" x14ac:dyDescent="0.25">
      <c r="A39" s="68"/>
      <c r="B39" s="75"/>
      <c r="C39" s="75" t="s">
        <v>66</v>
      </c>
      <c r="D39" s="76" t="s">
        <v>67</v>
      </c>
      <c r="E39" s="76"/>
      <c r="F39" s="20"/>
      <c r="G39" s="24"/>
      <c r="H39" s="99"/>
      <c r="I39" s="100"/>
      <c r="J39" s="21"/>
      <c r="K39" s="21"/>
      <c r="L39" s="21"/>
      <c r="M39" s="21"/>
      <c r="N39" s="21"/>
      <c r="O39" s="21"/>
      <c r="P39" s="21"/>
      <c r="Q39" s="30">
        <v>0</v>
      </c>
      <c r="R39" s="30">
        <v>0</v>
      </c>
      <c r="S39" s="30"/>
      <c r="T39" s="90">
        <f>+O39+N39+M39+L39+K39+J39+I39+H39</f>
        <v>0</v>
      </c>
      <c r="U39" s="32"/>
    </row>
    <row r="40" spans="1:21" x14ac:dyDescent="0.25">
      <c r="A40" s="68"/>
      <c r="B40" s="75"/>
      <c r="C40" s="75"/>
      <c r="D40" s="76" t="s">
        <v>68</v>
      </c>
      <c r="E40" s="76"/>
      <c r="F40" s="20">
        <v>17914228</v>
      </c>
      <c r="G40" s="24"/>
      <c r="H40" s="91">
        <v>0</v>
      </c>
      <c r="I40" s="92" t="s">
        <v>33</v>
      </c>
      <c r="J40" s="21">
        <v>3924728</v>
      </c>
      <c r="K40" s="19">
        <v>0</v>
      </c>
      <c r="L40" s="23">
        <v>393380</v>
      </c>
      <c r="M40" s="23">
        <v>3750000</v>
      </c>
      <c r="N40" s="19">
        <v>0</v>
      </c>
      <c r="O40" s="23">
        <v>250084.48000000001</v>
      </c>
      <c r="P40" s="23">
        <v>3829700</v>
      </c>
      <c r="Q40" s="30">
        <v>0</v>
      </c>
      <c r="R40" s="33">
        <v>0</v>
      </c>
      <c r="S40" s="33">
        <f>3750000+234000.02+231074.46+1762.98</f>
        <v>4216837.4600000009</v>
      </c>
      <c r="T40" s="90">
        <f>+O40+N40+M40+L40+K40+J40+I40+H40+P40+Q40+R40</f>
        <v>12147892.48</v>
      </c>
      <c r="U40" s="32"/>
    </row>
    <row r="41" spans="1:21" x14ac:dyDescent="0.25">
      <c r="A41" s="68"/>
      <c r="B41" s="75"/>
      <c r="C41" s="75" t="s">
        <v>69</v>
      </c>
      <c r="D41" s="76" t="s">
        <v>70</v>
      </c>
      <c r="E41" s="76"/>
      <c r="F41" s="20"/>
      <c r="G41" s="24"/>
      <c r="H41" s="96"/>
      <c r="I41" s="97"/>
      <c r="J41" s="23"/>
      <c r="K41" s="23"/>
      <c r="L41" s="23"/>
      <c r="M41" s="23"/>
      <c r="N41" s="23"/>
      <c r="O41" s="23"/>
      <c r="P41" s="23"/>
      <c r="Q41" s="30"/>
      <c r="R41" s="30">
        <v>0</v>
      </c>
      <c r="S41" s="30"/>
      <c r="T41" s="90">
        <f>+O41+N41+M41+L41+K41+J41+I41+H41</f>
        <v>0</v>
      </c>
    </row>
    <row r="42" spans="1:21" x14ac:dyDescent="0.25">
      <c r="A42" s="68"/>
      <c r="B42" s="75"/>
      <c r="C42" s="75"/>
      <c r="D42" s="76" t="s">
        <v>71</v>
      </c>
      <c r="E42" s="76"/>
      <c r="F42" s="19">
        <v>0</v>
      </c>
      <c r="G42" s="24"/>
      <c r="H42" s="91">
        <v>0</v>
      </c>
      <c r="I42" s="92" t="s">
        <v>33</v>
      </c>
      <c r="J42" s="92">
        <v>0</v>
      </c>
      <c r="K42" s="19">
        <v>0</v>
      </c>
      <c r="L42" s="19">
        <v>0</v>
      </c>
      <c r="M42" s="19">
        <v>0</v>
      </c>
      <c r="N42" s="19">
        <v>0</v>
      </c>
      <c r="O42" s="19"/>
      <c r="P42" s="19" t="s">
        <v>33</v>
      </c>
      <c r="Q42" s="31" t="s">
        <v>33</v>
      </c>
      <c r="R42" s="31">
        <v>0</v>
      </c>
      <c r="S42" s="31"/>
      <c r="T42" s="90">
        <f>+O42+N42+M42+L42+K42+J42+I42+H42</f>
        <v>0</v>
      </c>
    </row>
    <row r="43" spans="1:21" x14ac:dyDescent="0.25">
      <c r="A43" s="68"/>
      <c r="B43" s="75"/>
      <c r="C43" s="75" t="s">
        <v>72</v>
      </c>
      <c r="D43" s="76" t="s">
        <v>73</v>
      </c>
      <c r="E43" s="76"/>
      <c r="F43" s="20">
        <v>3560752</v>
      </c>
      <c r="G43" s="24"/>
      <c r="H43" s="99" t="s">
        <v>33</v>
      </c>
      <c r="I43" s="100"/>
      <c r="J43" s="21">
        <v>396379.47</v>
      </c>
      <c r="K43" s="19">
        <v>0</v>
      </c>
      <c r="L43" s="23">
        <v>30067.49</v>
      </c>
      <c r="M43" s="23">
        <v>72472.56</v>
      </c>
      <c r="N43" s="19">
        <v>0</v>
      </c>
      <c r="O43" s="23">
        <f>104390.57+127723.2+6832.65</f>
        <v>238946.42</v>
      </c>
      <c r="P43" s="23">
        <v>73160</v>
      </c>
      <c r="Q43" s="30">
        <v>0</v>
      </c>
      <c r="R43" s="33">
        <v>0</v>
      </c>
      <c r="S43" s="33">
        <f>99521.26+148954.91+199998.2+18300+48.64</f>
        <v>466823.01</v>
      </c>
      <c r="T43" s="90">
        <f>+O43+N43+M43+L43+K43+J43+I43+H43+P43+R43</f>
        <v>811025.94</v>
      </c>
    </row>
    <row r="44" spans="1:21" x14ac:dyDescent="0.25">
      <c r="A44" s="68"/>
      <c r="B44" s="74" t="s">
        <v>74</v>
      </c>
      <c r="C44" s="75"/>
      <c r="D44" s="103" t="s">
        <v>75</v>
      </c>
      <c r="E44" s="103"/>
      <c r="F44" s="104"/>
      <c r="G44" s="84" t="s">
        <v>52</v>
      </c>
      <c r="H44" s="105"/>
      <c r="I44" s="106"/>
      <c r="J44" s="55"/>
      <c r="K44" s="55"/>
      <c r="L44" s="55"/>
      <c r="M44" s="55"/>
      <c r="N44" s="55"/>
      <c r="O44" s="55"/>
      <c r="P44" s="55">
        <v>0</v>
      </c>
      <c r="Q44" s="55">
        <v>0</v>
      </c>
      <c r="R44" s="55">
        <v>0</v>
      </c>
      <c r="S44" s="55"/>
      <c r="T44" s="57">
        <f t="shared" ref="T44:T73" si="1">+O44+N44+M44+L44+K44+J44+I44+H44</f>
        <v>0</v>
      </c>
    </row>
    <row r="45" spans="1:21" x14ac:dyDescent="0.25">
      <c r="A45" s="68"/>
      <c r="B45" s="75"/>
      <c r="C45" s="75" t="s">
        <v>76</v>
      </c>
      <c r="D45" s="76" t="s">
        <v>77</v>
      </c>
      <c r="E45" s="76"/>
      <c r="F45" s="20"/>
      <c r="G45" s="24"/>
      <c r="H45" s="99"/>
      <c r="I45" s="100"/>
      <c r="J45" s="21"/>
      <c r="K45" s="21"/>
      <c r="L45" s="21"/>
      <c r="M45" s="21"/>
      <c r="N45" s="21"/>
      <c r="O45" s="21"/>
      <c r="P45" s="21">
        <v>0</v>
      </c>
      <c r="Q45" s="21">
        <v>0</v>
      </c>
      <c r="R45" s="21">
        <v>0</v>
      </c>
      <c r="S45" s="21">
        <v>0</v>
      </c>
      <c r="T45" s="90">
        <f t="shared" si="1"/>
        <v>0</v>
      </c>
    </row>
    <row r="46" spans="1:21" x14ac:dyDescent="0.25">
      <c r="A46" s="68"/>
      <c r="B46" s="75"/>
      <c r="C46" s="75"/>
      <c r="D46" s="76" t="s">
        <v>78</v>
      </c>
      <c r="E46" s="76"/>
      <c r="F46" s="92">
        <v>0</v>
      </c>
      <c r="G46" s="24"/>
      <c r="H46" s="91">
        <v>0</v>
      </c>
      <c r="I46" s="92" t="s">
        <v>33</v>
      </c>
      <c r="J46" s="92">
        <v>0</v>
      </c>
      <c r="K46" s="19">
        <v>0</v>
      </c>
      <c r="L46" s="19">
        <v>0</v>
      </c>
      <c r="M46" s="19">
        <v>0</v>
      </c>
      <c r="N46" s="19">
        <v>0</v>
      </c>
      <c r="O46" s="19"/>
      <c r="P46" s="19" t="s">
        <v>33</v>
      </c>
      <c r="Q46" s="19" t="s">
        <v>33</v>
      </c>
      <c r="R46" s="19" t="s">
        <v>33</v>
      </c>
      <c r="S46" s="19" t="s">
        <v>33</v>
      </c>
      <c r="T46" s="90">
        <f t="shared" si="1"/>
        <v>0</v>
      </c>
    </row>
    <row r="47" spans="1:21" x14ac:dyDescent="0.25">
      <c r="A47" s="68"/>
      <c r="B47" s="75"/>
      <c r="C47" s="75" t="s">
        <v>79</v>
      </c>
      <c r="D47" s="76" t="s">
        <v>80</v>
      </c>
      <c r="E47" s="76"/>
      <c r="F47" s="24"/>
      <c r="G47" s="24"/>
      <c r="H47" s="96"/>
      <c r="I47" s="97"/>
      <c r="J47" s="23"/>
      <c r="K47" s="23"/>
      <c r="L47" s="23"/>
      <c r="M47" s="23"/>
      <c r="N47" s="23"/>
      <c r="O47" s="23"/>
      <c r="P47" s="23">
        <v>0</v>
      </c>
      <c r="Q47" s="23">
        <v>0</v>
      </c>
      <c r="R47" s="23">
        <v>0</v>
      </c>
      <c r="S47" s="23">
        <v>0</v>
      </c>
      <c r="T47" s="90">
        <f t="shared" si="1"/>
        <v>0</v>
      </c>
    </row>
    <row r="48" spans="1:21" x14ac:dyDescent="0.25">
      <c r="A48" s="68"/>
      <c r="B48" s="75"/>
      <c r="C48" s="75"/>
      <c r="D48" s="76" t="s">
        <v>81</v>
      </c>
      <c r="E48" s="76"/>
      <c r="F48" s="19">
        <v>0</v>
      </c>
      <c r="G48" s="24"/>
      <c r="H48" s="101">
        <v>0</v>
      </c>
      <c r="I48" s="19" t="s">
        <v>33</v>
      </c>
      <c r="J48" s="92">
        <v>0</v>
      </c>
      <c r="K48" s="19">
        <v>0</v>
      </c>
      <c r="L48" s="19">
        <v>0</v>
      </c>
      <c r="M48" s="19">
        <v>0</v>
      </c>
      <c r="N48" s="19">
        <v>0</v>
      </c>
      <c r="O48" s="19"/>
      <c r="P48" s="19" t="s">
        <v>33</v>
      </c>
      <c r="Q48" s="19" t="s">
        <v>33</v>
      </c>
      <c r="R48" s="19" t="s">
        <v>33</v>
      </c>
      <c r="S48" s="19" t="s">
        <v>33</v>
      </c>
      <c r="T48" s="90">
        <f t="shared" si="1"/>
        <v>0</v>
      </c>
    </row>
    <row r="49" spans="1:20" x14ac:dyDescent="0.25">
      <c r="A49" s="68"/>
      <c r="B49" s="75"/>
      <c r="C49" s="75" t="s">
        <v>82</v>
      </c>
      <c r="D49" s="76" t="s">
        <v>83</v>
      </c>
      <c r="E49" s="76"/>
      <c r="F49" s="24"/>
      <c r="G49" s="24"/>
      <c r="H49" s="107"/>
      <c r="I49" s="108"/>
      <c r="J49" s="20"/>
      <c r="K49" s="20"/>
      <c r="L49" s="20"/>
      <c r="M49" s="20"/>
      <c r="N49" s="20"/>
      <c r="O49" s="20"/>
      <c r="P49" s="20">
        <v>0</v>
      </c>
      <c r="Q49" s="20">
        <v>0</v>
      </c>
      <c r="R49" s="20">
        <v>0</v>
      </c>
      <c r="S49" s="20">
        <v>0</v>
      </c>
      <c r="T49" s="90">
        <f t="shared" si="1"/>
        <v>0</v>
      </c>
    </row>
    <row r="50" spans="1:20" x14ac:dyDescent="0.25">
      <c r="A50" s="68"/>
      <c r="B50" s="75"/>
      <c r="C50" s="75"/>
      <c r="D50" s="76" t="s">
        <v>84</v>
      </c>
      <c r="E50" s="76"/>
      <c r="F50" s="19">
        <v>0</v>
      </c>
      <c r="G50" s="24"/>
      <c r="H50" s="109">
        <v>0</v>
      </c>
      <c r="I50" s="110">
        <v>0</v>
      </c>
      <c r="J50" s="92">
        <v>0</v>
      </c>
      <c r="K50" s="19">
        <v>0</v>
      </c>
      <c r="L50" s="19">
        <v>0</v>
      </c>
      <c r="M50" s="19">
        <v>0</v>
      </c>
      <c r="N50" s="19">
        <v>0</v>
      </c>
      <c r="O50" s="19"/>
      <c r="P50" s="19" t="s">
        <v>33</v>
      </c>
      <c r="Q50" s="19" t="s">
        <v>33</v>
      </c>
      <c r="R50" s="19" t="s">
        <v>33</v>
      </c>
      <c r="S50" s="19" t="s">
        <v>33</v>
      </c>
      <c r="T50" s="90">
        <f t="shared" si="1"/>
        <v>0</v>
      </c>
    </row>
    <row r="51" spans="1:20" x14ac:dyDescent="0.25">
      <c r="A51" s="68"/>
      <c r="B51" s="75"/>
      <c r="C51" s="75" t="s">
        <v>85</v>
      </c>
      <c r="D51" s="76" t="s">
        <v>86</v>
      </c>
      <c r="E51" s="76"/>
      <c r="F51" s="24"/>
      <c r="G51" s="24"/>
      <c r="H51" s="111"/>
      <c r="I51" s="112"/>
      <c r="J51" s="20"/>
      <c r="K51" s="20"/>
      <c r="L51" s="20"/>
      <c r="M51" s="20"/>
      <c r="N51" s="20"/>
      <c r="O51" s="20"/>
      <c r="P51" s="20">
        <v>0</v>
      </c>
      <c r="Q51" s="20">
        <v>0</v>
      </c>
      <c r="R51" s="20">
        <v>0</v>
      </c>
      <c r="S51" s="20">
        <v>0</v>
      </c>
      <c r="T51" s="90">
        <f t="shared" si="1"/>
        <v>0</v>
      </c>
    </row>
    <row r="52" spans="1:20" x14ac:dyDescent="0.25">
      <c r="A52" s="68"/>
      <c r="B52" s="75"/>
      <c r="C52" s="75"/>
      <c r="D52" s="76" t="s">
        <v>87</v>
      </c>
      <c r="E52" s="76"/>
      <c r="F52" s="19">
        <v>0</v>
      </c>
      <c r="G52" s="24"/>
      <c r="H52" s="101">
        <v>0</v>
      </c>
      <c r="I52" s="19" t="s">
        <v>33</v>
      </c>
      <c r="J52" s="92">
        <v>0</v>
      </c>
      <c r="K52" s="19">
        <v>0</v>
      </c>
      <c r="L52" s="19">
        <v>0</v>
      </c>
      <c r="M52" s="19">
        <v>0</v>
      </c>
      <c r="N52" s="19">
        <v>0</v>
      </c>
      <c r="O52" s="19"/>
      <c r="P52" s="19" t="s">
        <v>33</v>
      </c>
      <c r="Q52" s="19" t="s">
        <v>33</v>
      </c>
      <c r="R52" s="19" t="s">
        <v>33</v>
      </c>
      <c r="S52" s="19" t="s">
        <v>33</v>
      </c>
      <c r="T52" s="90">
        <f t="shared" si="1"/>
        <v>0</v>
      </c>
    </row>
    <row r="53" spans="1:20" x14ac:dyDescent="0.25">
      <c r="A53" s="68"/>
      <c r="B53" s="75"/>
      <c r="C53" s="75" t="s">
        <v>88</v>
      </c>
      <c r="D53" s="76" t="s">
        <v>89</v>
      </c>
      <c r="E53" s="76"/>
      <c r="F53" s="24"/>
      <c r="G53" s="24"/>
      <c r="H53" s="113"/>
      <c r="I53" s="114"/>
      <c r="J53" s="56"/>
      <c r="K53" s="56"/>
      <c r="L53" s="56"/>
      <c r="M53" s="56"/>
      <c r="N53" s="56"/>
      <c r="O53" s="56"/>
      <c r="P53" s="56">
        <v>0</v>
      </c>
      <c r="Q53" s="56">
        <v>0</v>
      </c>
      <c r="R53" s="56">
        <v>0</v>
      </c>
      <c r="S53" s="56">
        <v>0</v>
      </c>
      <c r="T53" s="90">
        <f t="shared" si="1"/>
        <v>0</v>
      </c>
    </row>
    <row r="54" spans="1:20" x14ac:dyDescent="0.25">
      <c r="A54" s="68"/>
      <c r="B54" s="75"/>
      <c r="C54" s="75"/>
      <c r="D54" s="76" t="s">
        <v>90</v>
      </c>
      <c r="E54" s="76"/>
      <c r="F54" s="19">
        <v>0</v>
      </c>
      <c r="G54" s="24"/>
      <c r="H54" s="101" t="s">
        <v>33</v>
      </c>
      <c r="I54" s="19" t="s">
        <v>33</v>
      </c>
      <c r="J54" s="92">
        <v>0</v>
      </c>
      <c r="K54" s="19">
        <v>0</v>
      </c>
      <c r="L54" s="19">
        <v>0</v>
      </c>
      <c r="M54" s="19">
        <v>0</v>
      </c>
      <c r="N54" s="19">
        <v>0</v>
      </c>
      <c r="O54" s="19"/>
      <c r="P54" s="19" t="s">
        <v>33</v>
      </c>
      <c r="Q54" s="19" t="s">
        <v>33</v>
      </c>
      <c r="R54" s="19" t="s">
        <v>33</v>
      </c>
      <c r="S54" s="19" t="s">
        <v>33</v>
      </c>
      <c r="T54" s="90">
        <f t="shared" si="1"/>
        <v>0</v>
      </c>
    </row>
    <row r="55" spans="1:20" x14ac:dyDescent="0.25">
      <c r="A55" s="68"/>
      <c r="B55" s="75"/>
      <c r="C55" s="75" t="s">
        <v>91</v>
      </c>
      <c r="D55" s="76" t="s">
        <v>77</v>
      </c>
      <c r="E55" s="76"/>
      <c r="F55" s="24"/>
      <c r="G55" s="24"/>
      <c r="H55" s="113"/>
      <c r="I55" s="114"/>
      <c r="J55" s="22"/>
      <c r="K55" s="22"/>
      <c r="L55" s="22"/>
      <c r="M55" s="22"/>
      <c r="N55" s="22"/>
      <c r="O55" s="22"/>
      <c r="P55" s="22">
        <v>0</v>
      </c>
      <c r="Q55" s="22">
        <v>0</v>
      </c>
      <c r="R55" s="22">
        <v>0</v>
      </c>
      <c r="S55" s="22">
        <v>0</v>
      </c>
      <c r="T55" s="90">
        <f t="shared" si="1"/>
        <v>0</v>
      </c>
    </row>
    <row r="56" spans="1:20" x14ac:dyDescent="0.25">
      <c r="A56" s="68"/>
      <c r="B56" s="75"/>
      <c r="C56" s="75"/>
      <c r="D56" s="76" t="s">
        <v>92</v>
      </c>
      <c r="E56" s="76"/>
      <c r="F56" s="19">
        <v>0</v>
      </c>
      <c r="G56" s="24"/>
      <c r="H56" s="101">
        <v>0</v>
      </c>
      <c r="I56" s="19" t="s">
        <v>33</v>
      </c>
      <c r="J56" s="92">
        <v>0</v>
      </c>
      <c r="K56" s="19">
        <v>0</v>
      </c>
      <c r="L56" s="19">
        <v>0</v>
      </c>
      <c r="M56" s="19">
        <v>0</v>
      </c>
      <c r="N56" s="19">
        <v>0</v>
      </c>
      <c r="O56" s="19"/>
      <c r="P56" s="19" t="s">
        <v>33</v>
      </c>
      <c r="Q56" s="19" t="s">
        <v>33</v>
      </c>
      <c r="R56" s="19" t="s">
        <v>33</v>
      </c>
      <c r="S56" s="19" t="s">
        <v>33</v>
      </c>
      <c r="T56" s="90">
        <f t="shared" si="1"/>
        <v>0</v>
      </c>
    </row>
    <row r="57" spans="1:20" x14ac:dyDescent="0.25">
      <c r="A57" s="68"/>
      <c r="B57" s="75"/>
      <c r="C57" s="75" t="s">
        <v>93</v>
      </c>
      <c r="D57" s="76" t="s">
        <v>77</v>
      </c>
      <c r="E57" s="76"/>
      <c r="F57" s="24"/>
      <c r="G57" s="24"/>
      <c r="H57" s="113"/>
      <c r="I57" s="114"/>
      <c r="J57" s="22"/>
      <c r="K57" s="22"/>
      <c r="L57" s="22"/>
      <c r="M57" s="22"/>
      <c r="N57" s="22"/>
      <c r="O57" s="22"/>
      <c r="P57" s="22">
        <v>0</v>
      </c>
      <c r="Q57" s="22">
        <v>0</v>
      </c>
      <c r="R57" s="22">
        <v>0</v>
      </c>
      <c r="S57" s="22">
        <v>0</v>
      </c>
      <c r="T57" s="90">
        <f t="shared" si="1"/>
        <v>0</v>
      </c>
    </row>
    <row r="58" spans="1:20" x14ac:dyDescent="0.25">
      <c r="A58" s="68"/>
      <c r="B58" s="75"/>
      <c r="C58" s="75"/>
      <c r="D58" s="76" t="s">
        <v>92</v>
      </c>
      <c r="E58" s="76"/>
      <c r="F58" s="19">
        <v>0</v>
      </c>
      <c r="G58" s="24"/>
      <c r="H58" s="101">
        <v>0</v>
      </c>
      <c r="I58" s="19" t="s">
        <v>33</v>
      </c>
      <c r="J58" s="92">
        <v>0</v>
      </c>
      <c r="K58" s="19">
        <v>0</v>
      </c>
      <c r="L58" s="19">
        <v>0</v>
      </c>
      <c r="M58" s="19">
        <v>0</v>
      </c>
      <c r="N58" s="19">
        <v>0</v>
      </c>
      <c r="O58" s="19"/>
      <c r="P58" s="19" t="s">
        <v>33</v>
      </c>
      <c r="Q58" s="19" t="s">
        <v>33</v>
      </c>
      <c r="R58" s="19" t="s">
        <v>33</v>
      </c>
      <c r="S58" s="19"/>
      <c r="T58" s="90">
        <f t="shared" si="1"/>
        <v>0</v>
      </c>
    </row>
    <row r="59" spans="1:20" x14ac:dyDescent="0.25">
      <c r="A59" s="68"/>
      <c r="B59" s="74" t="s">
        <v>94</v>
      </c>
      <c r="C59" s="75"/>
      <c r="D59" s="82" t="s">
        <v>95</v>
      </c>
      <c r="E59" s="82"/>
      <c r="F59" s="115"/>
      <c r="G59" s="84" t="s">
        <v>52</v>
      </c>
      <c r="H59" s="113"/>
      <c r="I59" s="116"/>
      <c r="J59" s="35"/>
      <c r="K59" s="35"/>
      <c r="L59" s="35"/>
      <c r="M59" s="35"/>
      <c r="N59" s="35"/>
      <c r="O59" s="35"/>
      <c r="P59" s="35">
        <v>0</v>
      </c>
      <c r="Q59" s="35">
        <v>0</v>
      </c>
      <c r="R59" s="35">
        <v>0</v>
      </c>
      <c r="S59" s="35">
        <v>0</v>
      </c>
      <c r="T59" s="57">
        <f t="shared" si="1"/>
        <v>0</v>
      </c>
    </row>
    <row r="60" spans="1:20" x14ac:dyDescent="0.25">
      <c r="A60" s="68"/>
      <c r="B60" s="75"/>
      <c r="C60" s="75" t="s">
        <v>96</v>
      </c>
      <c r="D60" s="76" t="s">
        <v>97</v>
      </c>
      <c r="E60" s="82"/>
      <c r="F60" s="115"/>
      <c r="G60" s="24"/>
      <c r="H60" s="113"/>
      <c r="I60" s="114"/>
      <c r="J60" s="22"/>
      <c r="K60" s="22"/>
      <c r="L60" s="22"/>
      <c r="M60" s="22"/>
      <c r="N60" s="22"/>
      <c r="O60" s="22"/>
      <c r="P60" s="22">
        <v>0</v>
      </c>
      <c r="Q60" s="22">
        <v>0</v>
      </c>
      <c r="R60" s="22">
        <v>0</v>
      </c>
      <c r="S60" s="22">
        <v>0</v>
      </c>
      <c r="T60" s="90">
        <f t="shared" si="1"/>
        <v>0</v>
      </c>
    </row>
    <row r="61" spans="1:20" x14ac:dyDescent="0.25">
      <c r="A61" s="68"/>
      <c r="B61" s="75"/>
      <c r="C61" s="75"/>
      <c r="D61" s="76" t="s">
        <v>78</v>
      </c>
      <c r="E61" s="82"/>
      <c r="F61" s="117">
        <v>0</v>
      </c>
      <c r="G61" s="24"/>
      <c r="H61" s="101">
        <v>0</v>
      </c>
      <c r="I61" s="19" t="s">
        <v>33</v>
      </c>
      <c r="J61" s="92">
        <v>0</v>
      </c>
      <c r="K61" s="19">
        <v>0</v>
      </c>
      <c r="L61" s="19">
        <v>0</v>
      </c>
      <c r="M61" s="19">
        <v>0</v>
      </c>
      <c r="N61" s="19">
        <v>0</v>
      </c>
      <c r="O61" s="19"/>
      <c r="P61" s="19" t="s">
        <v>33</v>
      </c>
      <c r="Q61" s="19" t="s">
        <v>33</v>
      </c>
      <c r="R61" s="19" t="s">
        <v>33</v>
      </c>
      <c r="S61" s="19"/>
      <c r="T61" s="90">
        <f t="shared" si="1"/>
        <v>0</v>
      </c>
    </row>
    <row r="62" spans="1:20" x14ac:dyDescent="0.25">
      <c r="A62" s="68"/>
      <c r="B62" s="75"/>
      <c r="C62" s="75" t="s">
        <v>98</v>
      </c>
      <c r="D62" s="76" t="s">
        <v>99</v>
      </c>
      <c r="E62" s="82"/>
      <c r="F62" s="115"/>
      <c r="G62" s="24"/>
      <c r="H62" s="113"/>
      <c r="I62" s="114"/>
      <c r="J62" s="22"/>
      <c r="K62" s="22"/>
      <c r="L62" s="22"/>
      <c r="M62" s="22"/>
      <c r="N62" s="22"/>
      <c r="O62" s="22"/>
      <c r="P62" s="22">
        <v>0</v>
      </c>
      <c r="Q62" s="22">
        <v>0</v>
      </c>
      <c r="R62" s="22">
        <v>0</v>
      </c>
      <c r="S62" s="22">
        <v>0</v>
      </c>
      <c r="T62" s="90">
        <f t="shared" si="1"/>
        <v>0</v>
      </c>
    </row>
    <row r="63" spans="1:20" x14ac:dyDescent="0.25">
      <c r="A63" s="68"/>
      <c r="B63" s="75"/>
      <c r="C63" s="75"/>
      <c r="D63" s="76" t="s">
        <v>81</v>
      </c>
      <c r="E63" s="82"/>
      <c r="F63" s="117">
        <v>0</v>
      </c>
      <c r="G63" s="24"/>
      <c r="H63" s="101">
        <v>0</v>
      </c>
      <c r="I63" s="19">
        <v>0</v>
      </c>
      <c r="J63" s="92">
        <v>0</v>
      </c>
      <c r="K63" s="19">
        <v>0</v>
      </c>
      <c r="L63" s="19">
        <v>0</v>
      </c>
      <c r="M63" s="19">
        <v>0</v>
      </c>
      <c r="N63" s="19">
        <v>0</v>
      </c>
      <c r="O63" s="19"/>
      <c r="P63" s="19" t="s">
        <v>33</v>
      </c>
      <c r="Q63" s="19" t="s">
        <v>33</v>
      </c>
      <c r="R63" s="19" t="s">
        <v>33</v>
      </c>
      <c r="S63" s="19" t="s">
        <v>205</v>
      </c>
      <c r="T63" s="90">
        <f t="shared" si="1"/>
        <v>0</v>
      </c>
    </row>
    <row r="64" spans="1:20" x14ac:dyDescent="0.25">
      <c r="A64" s="68"/>
      <c r="B64" s="75"/>
      <c r="C64" s="75" t="s">
        <v>100</v>
      </c>
      <c r="D64" s="76" t="s">
        <v>99</v>
      </c>
      <c r="E64" s="76"/>
      <c r="F64" s="24"/>
      <c r="G64" s="24"/>
      <c r="H64" s="113"/>
      <c r="I64" s="114"/>
      <c r="J64" s="22"/>
      <c r="K64" s="22"/>
      <c r="L64" s="22"/>
      <c r="M64" s="22"/>
      <c r="N64" s="22"/>
      <c r="O64" s="22"/>
      <c r="P64" s="22">
        <v>0</v>
      </c>
      <c r="Q64" s="22">
        <v>0</v>
      </c>
      <c r="R64" s="22">
        <v>0</v>
      </c>
      <c r="S64" s="22"/>
      <c r="T64" s="90">
        <f t="shared" si="1"/>
        <v>0</v>
      </c>
    </row>
    <row r="65" spans="1:20" x14ac:dyDescent="0.25">
      <c r="A65" s="68"/>
      <c r="B65" s="75"/>
      <c r="C65" s="75"/>
      <c r="D65" s="76" t="s">
        <v>101</v>
      </c>
      <c r="E65" s="76"/>
      <c r="F65" s="19">
        <v>0</v>
      </c>
      <c r="G65" s="24"/>
      <c r="H65" s="101">
        <v>0</v>
      </c>
      <c r="I65" s="19">
        <v>0</v>
      </c>
      <c r="J65" s="92">
        <v>0</v>
      </c>
      <c r="K65" s="19">
        <v>0</v>
      </c>
      <c r="L65" s="19">
        <v>0</v>
      </c>
      <c r="M65" s="19">
        <v>0</v>
      </c>
      <c r="N65" s="19">
        <v>0</v>
      </c>
      <c r="O65" s="19"/>
      <c r="P65" s="19" t="s">
        <v>33</v>
      </c>
      <c r="Q65" s="19" t="s">
        <v>33</v>
      </c>
      <c r="R65" s="19" t="s">
        <v>33</v>
      </c>
      <c r="S65" s="19" t="s">
        <v>33</v>
      </c>
      <c r="T65" s="90">
        <f t="shared" si="1"/>
        <v>0</v>
      </c>
    </row>
    <row r="66" spans="1:20" x14ac:dyDescent="0.25">
      <c r="A66" s="68"/>
      <c r="B66" s="75"/>
      <c r="C66" s="75" t="s">
        <v>102</v>
      </c>
      <c r="D66" s="76" t="s">
        <v>103</v>
      </c>
      <c r="E66" s="76"/>
      <c r="F66" s="24"/>
      <c r="G66" s="24"/>
      <c r="H66" s="113"/>
      <c r="I66" s="114"/>
      <c r="J66" s="22"/>
      <c r="K66" s="22"/>
      <c r="L66" s="22"/>
      <c r="M66" s="22"/>
      <c r="N66" s="22"/>
      <c r="O66" s="22"/>
      <c r="P66" s="22">
        <v>0</v>
      </c>
      <c r="Q66" s="22">
        <v>0</v>
      </c>
      <c r="R66" s="22">
        <v>0</v>
      </c>
      <c r="S66" s="22">
        <v>0</v>
      </c>
      <c r="T66" s="90">
        <f t="shared" si="1"/>
        <v>0</v>
      </c>
    </row>
    <row r="67" spans="1:20" x14ac:dyDescent="0.25">
      <c r="A67" s="68"/>
      <c r="B67" s="75"/>
      <c r="C67" s="75"/>
      <c r="D67" s="76" t="s">
        <v>87</v>
      </c>
      <c r="E67" s="76"/>
      <c r="F67" s="19">
        <v>0</v>
      </c>
      <c r="G67" s="24"/>
      <c r="H67" s="101">
        <v>0</v>
      </c>
      <c r="I67" s="19">
        <v>0</v>
      </c>
      <c r="J67" s="92">
        <v>0</v>
      </c>
      <c r="K67" s="19">
        <v>0</v>
      </c>
      <c r="L67" s="19">
        <v>0</v>
      </c>
      <c r="M67" s="19">
        <v>0</v>
      </c>
      <c r="N67" s="19">
        <v>0</v>
      </c>
      <c r="O67" s="19"/>
      <c r="P67" s="19" t="s">
        <v>33</v>
      </c>
      <c r="Q67" s="19" t="s">
        <v>33</v>
      </c>
      <c r="R67" s="19" t="s">
        <v>33</v>
      </c>
      <c r="S67" s="19"/>
      <c r="T67" s="90">
        <f t="shared" si="1"/>
        <v>0</v>
      </c>
    </row>
    <row r="68" spans="1:20" x14ac:dyDescent="0.25">
      <c r="A68" s="68"/>
      <c r="B68" s="75"/>
      <c r="C68" s="75" t="s">
        <v>104</v>
      </c>
      <c r="D68" s="76" t="s">
        <v>105</v>
      </c>
      <c r="E68" s="76"/>
      <c r="F68" s="24"/>
      <c r="G68" s="24"/>
      <c r="H68" s="113"/>
      <c r="I68" s="114"/>
      <c r="J68" s="22"/>
      <c r="K68" s="22"/>
      <c r="L68" s="22"/>
      <c r="M68" s="22"/>
      <c r="N68" s="22"/>
      <c r="O68" s="22"/>
      <c r="P68" s="22">
        <v>0</v>
      </c>
      <c r="Q68" s="22">
        <v>0</v>
      </c>
      <c r="R68" s="22">
        <v>0</v>
      </c>
      <c r="S68" s="22">
        <v>0</v>
      </c>
      <c r="T68" s="90">
        <f t="shared" si="1"/>
        <v>0</v>
      </c>
    </row>
    <row r="69" spans="1:20" x14ac:dyDescent="0.25">
      <c r="A69" s="68"/>
      <c r="B69" s="75"/>
      <c r="C69" s="75"/>
      <c r="D69" s="76" t="s">
        <v>106</v>
      </c>
      <c r="E69" s="76"/>
      <c r="F69" s="19">
        <v>0</v>
      </c>
      <c r="G69" s="24"/>
      <c r="H69" s="101">
        <v>0</v>
      </c>
      <c r="I69" s="19">
        <v>0</v>
      </c>
      <c r="J69" s="92">
        <v>0</v>
      </c>
      <c r="K69" s="19">
        <v>0</v>
      </c>
      <c r="L69" s="19">
        <v>0</v>
      </c>
      <c r="M69" s="19">
        <v>0</v>
      </c>
      <c r="N69" s="19">
        <v>0</v>
      </c>
      <c r="O69" s="19"/>
      <c r="P69" s="19" t="s">
        <v>33</v>
      </c>
      <c r="Q69" s="19" t="s">
        <v>33</v>
      </c>
      <c r="R69" s="19" t="s">
        <v>33</v>
      </c>
      <c r="S69" s="19" t="s">
        <v>33</v>
      </c>
      <c r="T69" s="90">
        <f t="shared" si="1"/>
        <v>0</v>
      </c>
    </row>
    <row r="70" spans="1:20" x14ac:dyDescent="0.25">
      <c r="A70" s="68"/>
      <c r="B70" s="75"/>
      <c r="C70" s="75" t="s">
        <v>107</v>
      </c>
      <c r="D70" s="76" t="s">
        <v>97</v>
      </c>
      <c r="E70" s="76"/>
      <c r="F70" s="24"/>
      <c r="G70" s="24"/>
      <c r="H70" s="113"/>
      <c r="I70" s="114"/>
      <c r="J70" s="22"/>
      <c r="K70" s="22"/>
      <c r="L70" s="22"/>
      <c r="M70" s="22"/>
      <c r="N70" s="22"/>
      <c r="O70" s="22"/>
      <c r="P70" s="22">
        <v>0</v>
      </c>
      <c r="Q70" s="22">
        <v>0</v>
      </c>
      <c r="R70" s="22">
        <v>0</v>
      </c>
      <c r="S70" s="22">
        <v>0</v>
      </c>
      <c r="T70" s="90">
        <f t="shared" si="1"/>
        <v>0</v>
      </c>
    </row>
    <row r="71" spans="1:20" x14ac:dyDescent="0.25">
      <c r="A71" s="68"/>
      <c r="B71" s="75"/>
      <c r="C71" s="75"/>
      <c r="D71" s="76" t="s">
        <v>92</v>
      </c>
      <c r="E71" s="76"/>
      <c r="F71" s="19">
        <v>0</v>
      </c>
      <c r="G71" s="24"/>
      <c r="H71" s="101">
        <v>0</v>
      </c>
      <c r="I71" s="19">
        <v>0</v>
      </c>
      <c r="J71" s="92">
        <v>0</v>
      </c>
      <c r="K71" s="19">
        <v>0</v>
      </c>
      <c r="L71" s="19">
        <v>0</v>
      </c>
      <c r="M71" s="19">
        <v>0</v>
      </c>
      <c r="N71" s="19">
        <v>0</v>
      </c>
      <c r="O71" s="19"/>
      <c r="P71" s="19" t="s">
        <v>33</v>
      </c>
      <c r="Q71" s="19" t="s">
        <v>33</v>
      </c>
      <c r="R71" s="19" t="s">
        <v>33</v>
      </c>
      <c r="S71" s="19" t="s">
        <v>33</v>
      </c>
      <c r="T71" s="90">
        <f t="shared" si="1"/>
        <v>0</v>
      </c>
    </row>
    <row r="72" spans="1:20" x14ac:dyDescent="0.25">
      <c r="A72" s="68"/>
      <c r="B72" s="75"/>
      <c r="C72" s="75" t="s">
        <v>108</v>
      </c>
      <c r="D72" s="76" t="s">
        <v>109</v>
      </c>
      <c r="E72" s="76"/>
      <c r="F72" s="24"/>
      <c r="G72" s="24"/>
      <c r="H72" s="113"/>
      <c r="I72" s="114"/>
      <c r="J72" s="22"/>
      <c r="K72" s="22"/>
      <c r="L72" s="22"/>
      <c r="M72" s="22"/>
      <c r="N72" s="22"/>
      <c r="O72" s="22"/>
      <c r="P72" s="22">
        <v>0</v>
      </c>
      <c r="Q72" s="22">
        <v>0</v>
      </c>
      <c r="R72" s="22">
        <v>0</v>
      </c>
      <c r="S72" s="22">
        <v>0</v>
      </c>
      <c r="T72" s="90">
        <f t="shared" si="1"/>
        <v>0</v>
      </c>
    </row>
    <row r="73" spans="1:20" x14ac:dyDescent="0.25">
      <c r="A73" s="68"/>
      <c r="B73" s="75"/>
      <c r="C73" s="75"/>
      <c r="D73" s="76" t="s">
        <v>110</v>
      </c>
      <c r="E73" s="76"/>
      <c r="F73" s="92">
        <v>0</v>
      </c>
      <c r="G73" s="24"/>
      <c r="H73" s="101">
        <v>0</v>
      </c>
      <c r="I73" s="19">
        <v>0</v>
      </c>
      <c r="J73" s="92">
        <v>0</v>
      </c>
      <c r="K73" s="19">
        <v>0</v>
      </c>
      <c r="L73" s="19">
        <v>0</v>
      </c>
      <c r="M73" s="19">
        <v>0</v>
      </c>
      <c r="N73" s="19">
        <v>0</v>
      </c>
      <c r="O73" s="19"/>
      <c r="P73" s="19" t="s">
        <v>33</v>
      </c>
      <c r="Q73" s="19" t="s">
        <v>33</v>
      </c>
      <c r="R73" s="19" t="s">
        <v>33</v>
      </c>
      <c r="S73" s="19" t="s">
        <v>33</v>
      </c>
      <c r="T73" s="90">
        <f t="shared" si="1"/>
        <v>0</v>
      </c>
    </row>
    <row r="74" spans="1:20" x14ac:dyDescent="0.25">
      <c r="A74" s="68"/>
      <c r="B74" s="74" t="s">
        <v>111</v>
      </c>
      <c r="C74" s="75"/>
      <c r="D74" s="76" t="s">
        <v>209</v>
      </c>
      <c r="E74" s="76"/>
      <c r="F74" s="83">
        <v>6056822</v>
      </c>
      <c r="G74" s="84" t="s">
        <v>52</v>
      </c>
      <c r="H74" s="113"/>
      <c r="I74" s="116"/>
      <c r="J74" s="36">
        <f>+J75</f>
        <v>238260.03</v>
      </c>
      <c r="K74" s="36"/>
      <c r="L74" s="36">
        <f>+L83</f>
        <v>116820</v>
      </c>
      <c r="M74" s="36">
        <f>+M75+M83</f>
        <v>79523.92</v>
      </c>
      <c r="N74" s="36"/>
      <c r="O74" s="36">
        <f>+O75+O83</f>
        <v>54410</v>
      </c>
      <c r="P74" s="36">
        <f>+P83</f>
        <v>75520</v>
      </c>
      <c r="Q74" s="36">
        <v>0</v>
      </c>
      <c r="R74" s="36">
        <f>+R77+R75</f>
        <v>1386205</v>
      </c>
      <c r="S74" s="36"/>
      <c r="T74" s="57">
        <f>+O74+N74+M74+L74+K74+J74+I74+H74+P74+R74</f>
        <v>1950738.95</v>
      </c>
    </row>
    <row r="75" spans="1:20" x14ac:dyDescent="0.25">
      <c r="A75" s="68"/>
      <c r="B75" s="75"/>
      <c r="C75" s="75" t="s">
        <v>112</v>
      </c>
      <c r="D75" s="76" t="s">
        <v>113</v>
      </c>
      <c r="E75" s="76"/>
      <c r="F75" s="20">
        <v>2828789</v>
      </c>
      <c r="G75" s="24"/>
      <c r="H75" s="101">
        <v>0</v>
      </c>
      <c r="I75" s="19">
        <v>0</v>
      </c>
      <c r="J75" s="22">
        <v>238260.03</v>
      </c>
      <c r="K75" s="22"/>
      <c r="L75" s="22"/>
      <c r="M75" s="22">
        <v>66548.92</v>
      </c>
      <c r="N75" s="22"/>
      <c r="O75" s="22">
        <v>54410</v>
      </c>
      <c r="P75" s="22">
        <v>0</v>
      </c>
      <c r="Q75" s="22">
        <v>0</v>
      </c>
      <c r="R75" s="22">
        <f>621919+764286</f>
        <v>1386205</v>
      </c>
      <c r="S75" s="22">
        <f>216082.33+57702.99</f>
        <v>273785.32</v>
      </c>
      <c r="T75" s="90">
        <f>+O75+N75+M75+L75+K75+J75+I75+H75+R75</f>
        <v>1745423.95</v>
      </c>
    </row>
    <row r="76" spans="1:20" x14ac:dyDescent="0.25">
      <c r="A76" s="68"/>
      <c r="B76" s="75"/>
      <c r="C76" s="75" t="s">
        <v>114</v>
      </c>
      <c r="D76" s="76" t="s">
        <v>115</v>
      </c>
      <c r="E76" s="76"/>
      <c r="F76" s="19"/>
      <c r="G76" s="24"/>
      <c r="H76" s="101"/>
      <c r="I76" s="19"/>
      <c r="J76" s="22"/>
      <c r="K76" s="22"/>
      <c r="L76" s="22"/>
      <c r="M76" s="22"/>
      <c r="N76" s="22"/>
      <c r="O76" s="22"/>
      <c r="P76" s="22">
        <v>0</v>
      </c>
      <c r="Q76" s="22">
        <v>0</v>
      </c>
      <c r="R76" s="22"/>
      <c r="S76" s="22"/>
      <c r="T76" s="90">
        <f>+O76+N76+M76+L76+K76+J76+I76+H76</f>
        <v>0</v>
      </c>
    </row>
    <row r="77" spans="1:20" x14ac:dyDescent="0.25">
      <c r="A77" s="68"/>
      <c r="B77" s="75"/>
      <c r="C77" s="75"/>
      <c r="D77" s="76" t="s">
        <v>116</v>
      </c>
      <c r="E77" s="76"/>
      <c r="F77" s="20">
        <v>220272</v>
      </c>
      <c r="G77" s="24"/>
      <c r="H77" s="101">
        <v>0</v>
      </c>
      <c r="I77" s="19">
        <v>0</v>
      </c>
      <c r="J77" s="92">
        <v>0</v>
      </c>
      <c r="K77" s="19">
        <v>0</v>
      </c>
      <c r="L77" s="19">
        <v>0</v>
      </c>
      <c r="M77" s="19">
        <v>0</v>
      </c>
      <c r="N77" s="19">
        <v>0</v>
      </c>
      <c r="O77" s="19"/>
      <c r="P77" s="19" t="s">
        <v>33</v>
      </c>
      <c r="Q77" s="19" t="s">
        <v>33</v>
      </c>
      <c r="R77" s="22">
        <v>0</v>
      </c>
      <c r="S77" s="22">
        <f>33700+71000</f>
        <v>104700</v>
      </c>
      <c r="T77" s="90">
        <f>+R77</f>
        <v>0</v>
      </c>
    </row>
    <row r="78" spans="1:20" x14ac:dyDescent="0.25">
      <c r="A78" s="68"/>
      <c r="B78" s="75"/>
      <c r="C78" s="75" t="s">
        <v>117</v>
      </c>
      <c r="D78" s="76" t="s">
        <v>118</v>
      </c>
      <c r="E78" s="76"/>
      <c r="F78" s="24"/>
      <c r="G78" s="24"/>
      <c r="H78" s="113"/>
      <c r="I78" s="114"/>
      <c r="J78" s="22"/>
      <c r="K78" s="22"/>
      <c r="L78" s="22"/>
      <c r="M78" s="22"/>
      <c r="N78" s="22"/>
      <c r="O78" s="22"/>
      <c r="P78" s="22">
        <v>0</v>
      </c>
      <c r="Q78" s="22">
        <v>0</v>
      </c>
      <c r="R78" s="22"/>
      <c r="S78" s="22"/>
      <c r="T78" s="90">
        <f>+O78+N78+M78+L78+K78+J78+I78+H78</f>
        <v>0</v>
      </c>
    </row>
    <row r="79" spans="1:20" x14ac:dyDescent="0.25">
      <c r="A79" s="68"/>
      <c r="B79" s="75"/>
      <c r="C79" s="75"/>
      <c r="D79" s="76" t="s">
        <v>119</v>
      </c>
      <c r="E79" s="76"/>
      <c r="F79" s="92">
        <v>0</v>
      </c>
      <c r="G79" s="24"/>
      <c r="H79" s="101">
        <v>0</v>
      </c>
      <c r="I79" s="19">
        <v>0</v>
      </c>
      <c r="J79" s="92">
        <v>0</v>
      </c>
      <c r="K79" s="19">
        <v>0</v>
      </c>
      <c r="L79" s="19">
        <v>0</v>
      </c>
      <c r="M79" s="19">
        <v>0</v>
      </c>
      <c r="N79" s="19">
        <v>0</v>
      </c>
      <c r="O79" s="19"/>
      <c r="P79" s="19" t="s">
        <v>33</v>
      </c>
      <c r="Q79" s="19" t="s">
        <v>33</v>
      </c>
      <c r="R79" s="19"/>
      <c r="S79" s="19" t="s">
        <v>33</v>
      </c>
      <c r="T79" s="90">
        <f>+O79+N79+M79+L79+K79+J79+I79+H79</f>
        <v>0</v>
      </c>
    </row>
    <row r="80" spans="1:20" x14ac:dyDescent="0.25">
      <c r="A80" s="68"/>
      <c r="B80" s="75"/>
      <c r="C80" s="75" t="s">
        <v>120</v>
      </c>
      <c r="D80" s="76" t="s">
        <v>121</v>
      </c>
      <c r="E80" s="76"/>
      <c r="F80" s="24"/>
      <c r="G80" s="24"/>
      <c r="H80" s="113"/>
      <c r="I80" s="114"/>
      <c r="J80" s="22"/>
      <c r="K80" s="22"/>
      <c r="L80" s="22"/>
      <c r="M80" s="22"/>
      <c r="N80" s="22"/>
      <c r="O80" s="22"/>
      <c r="P80" s="22">
        <v>0</v>
      </c>
      <c r="Q80" s="22">
        <v>0</v>
      </c>
      <c r="R80" s="22"/>
      <c r="S80" s="22">
        <v>0</v>
      </c>
      <c r="T80" s="90">
        <f>+O80+N80+M80+L80+K80+J80+I80+H80</f>
        <v>0</v>
      </c>
    </row>
    <row r="81" spans="1:20" x14ac:dyDescent="0.25">
      <c r="A81" s="68"/>
      <c r="B81" s="75"/>
      <c r="C81" s="75"/>
      <c r="D81" s="76" t="s">
        <v>122</v>
      </c>
      <c r="E81" s="76"/>
      <c r="F81" s="20">
        <v>2000000</v>
      </c>
      <c r="G81" s="24"/>
      <c r="H81" s="101">
        <v>0</v>
      </c>
      <c r="I81" s="19">
        <v>0</v>
      </c>
      <c r="J81" s="92">
        <v>0</v>
      </c>
      <c r="K81" s="19">
        <v>0</v>
      </c>
      <c r="L81" s="19">
        <v>0</v>
      </c>
      <c r="M81" s="19">
        <v>0</v>
      </c>
      <c r="N81" s="19">
        <v>0</v>
      </c>
      <c r="O81" s="19"/>
      <c r="P81" s="19" t="s">
        <v>33</v>
      </c>
      <c r="Q81" s="19" t="s">
        <v>33</v>
      </c>
      <c r="R81" s="19"/>
      <c r="S81" s="19" t="s">
        <v>33</v>
      </c>
      <c r="T81" s="90">
        <f>+O81+N81+M81+L81+K81+J81+I81+H81</f>
        <v>0</v>
      </c>
    </row>
    <row r="82" spans="1:20" x14ac:dyDescent="0.25">
      <c r="A82" s="68"/>
      <c r="B82" s="75"/>
      <c r="C82" s="75" t="s">
        <v>123</v>
      </c>
      <c r="D82" s="76" t="s">
        <v>124</v>
      </c>
      <c r="E82" s="76"/>
      <c r="F82" s="20"/>
      <c r="G82" s="24"/>
      <c r="H82" s="101"/>
      <c r="I82" s="19"/>
      <c r="J82" s="22"/>
      <c r="K82" s="22"/>
      <c r="L82" s="22"/>
      <c r="M82" s="22"/>
      <c r="N82" s="22"/>
      <c r="O82" s="22"/>
      <c r="P82" s="22">
        <v>0</v>
      </c>
      <c r="Q82" s="22">
        <v>0</v>
      </c>
      <c r="R82" s="22"/>
      <c r="S82" s="22"/>
      <c r="T82" s="90">
        <f>+O82+N82+M82+L82+K82+J82+I82+H82</f>
        <v>0</v>
      </c>
    </row>
    <row r="83" spans="1:20" x14ac:dyDescent="0.25">
      <c r="A83" s="68"/>
      <c r="B83" s="75"/>
      <c r="C83" s="75"/>
      <c r="D83" s="76" t="s">
        <v>125</v>
      </c>
      <c r="E83" s="76"/>
      <c r="F83" s="20">
        <v>567400</v>
      </c>
      <c r="G83" s="24"/>
      <c r="H83" s="101">
        <v>0</v>
      </c>
      <c r="I83" s="19">
        <v>0</v>
      </c>
      <c r="J83" s="92">
        <v>0</v>
      </c>
      <c r="K83" s="19">
        <v>0</v>
      </c>
      <c r="L83" s="22">
        <v>116820</v>
      </c>
      <c r="M83" s="22">
        <v>12975</v>
      </c>
      <c r="N83" s="19">
        <v>0</v>
      </c>
      <c r="O83" s="19"/>
      <c r="P83" s="22">
        <v>75520</v>
      </c>
      <c r="Q83" s="22">
        <v>0</v>
      </c>
      <c r="R83" s="22"/>
      <c r="S83" s="22">
        <v>0</v>
      </c>
      <c r="T83" s="90">
        <f>+O83+N83+M83+L83+K83+J83+I83+H83+P83</f>
        <v>205315</v>
      </c>
    </row>
    <row r="84" spans="1:20" x14ac:dyDescent="0.25">
      <c r="A84" s="68"/>
      <c r="B84" s="75"/>
      <c r="C84" s="75" t="s">
        <v>126</v>
      </c>
      <c r="D84" s="76" t="s">
        <v>127</v>
      </c>
      <c r="E84" s="76"/>
      <c r="F84" s="20">
        <v>240000</v>
      </c>
      <c r="G84" s="24"/>
      <c r="H84" s="101">
        <v>0</v>
      </c>
      <c r="I84" s="19">
        <v>0</v>
      </c>
      <c r="J84" s="92">
        <v>0</v>
      </c>
      <c r="K84" s="19">
        <v>0</v>
      </c>
      <c r="L84" s="19">
        <v>0</v>
      </c>
      <c r="M84" s="19">
        <v>0</v>
      </c>
      <c r="N84" s="19">
        <v>0</v>
      </c>
      <c r="O84" s="19"/>
      <c r="P84" s="19" t="s">
        <v>33</v>
      </c>
      <c r="Q84" s="19" t="s">
        <v>33</v>
      </c>
      <c r="R84" s="19"/>
      <c r="S84" s="19" t="s">
        <v>33</v>
      </c>
      <c r="T84" s="90">
        <f t="shared" ref="T84:T89" si="2">+O84+N84+M84+L84+K84+J84+I84+H84</f>
        <v>0</v>
      </c>
    </row>
    <row r="85" spans="1:20" x14ac:dyDescent="0.25">
      <c r="A85" s="68"/>
      <c r="B85" s="75"/>
      <c r="C85" s="75" t="s">
        <v>128</v>
      </c>
      <c r="D85" s="76" t="s">
        <v>129</v>
      </c>
      <c r="E85" s="76"/>
      <c r="F85" s="20">
        <v>129900</v>
      </c>
      <c r="G85" s="24"/>
      <c r="H85" s="101">
        <v>0</v>
      </c>
      <c r="I85" s="19">
        <v>0</v>
      </c>
      <c r="J85" s="92">
        <v>0</v>
      </c>
      <c r="K85" s="19">
        <v>0</v>
      </c>
      <c r="L85" s="19">
        <v>0</v>
      </c>
      <c r="M85" s="19">
        <v>0</v>
      </c>
      <c r="N85" s="19">
        <v>0</v>
      </c>
      <c r="O85" s="19"/>
      <c r="P85" s="19" t="s">
        <v>33</v>
      </c>
      <c r="Q85" s="19" t="s">
        <v>33</v>
      </c>
      <c r="R85" s="19"/>
      <c r="S85" s="19"/>
      <c r="T85" s="90">
        <f t="shared" si="2"/>
        <v>0</v>
      </c>
    </row>
    <row r="86" spans="1:20" x14ac:dyDescent="0.25">
      <c r="A86" s="68"/>
      <c r="B86" s="75"/>
      <c r="C86" s="75" t="s">
        <v>130</v>
      </c>
      <c r="D86" s="76" t="s">
        <v>131</v>
      </c>
      <c r="E86" s="76"/>
      <c r="F86" s="20">
        <v>42470</v>
      </c>
      <c r="G86" s="24"/>
      <c r="H86" s="101">
        <v>0</v>
      </c>
      <c r="I86" s="19">
        <v>0</v>
      </c>
      <c r="J86" s="92">
        <v>0</v>
      </c>
      <c r="K86" s="19">
        <v>0</v>
      </c>
      <c r="L86" s="19">
        <v>0</v>
      </c>
      <c r="M86" s="19">
        <v>0</v>
      </c>
      <c r="N86" s="19">
        <v>0</v>
      </c>
      <c r="O86" s="19"/>
      <c r="P86" s="19" t="s">
        <v>33</v>
      </c>
      <c r="Q86" s="19" t="s">
        <v>33</v>
      </c>
      <c r="R86" s="19"/>
      <c r="S86" s="19" t="s">
        <v>33</v>
      </c>
      <c r="T86" s="90">
        <f t="shared" si="2"/>
        <v>0</v>
      </c>
    </row>
    <row r="87" spans="1:20" x14ac:dyDescent="0.25">
      <c r="A87" s="68"/>
      <c r="B87" s="75"/>
      <c r="C87" s="75" t="s">
        <v>132</v>
      </c>
      <c r="D87" s="76" t="s">
        <v>133</v>
      </c>
      <c r="E87" s="76"/>
      <c r="F87" s="24"/>
      <c r="G87" s="24"/>
      <c r="H87" s="113"/>
      <c r="I87" s="114"/>
      <c r="J87" s="22"/>
      <c r="K87" s="22"/>
      <c r="L87" s="22"/>
      <c r="M87" s="22"/>
      <c r="N87" s="22"/>
      <c r="O87" s="22"/>
      <c r="P87" s="19" t="s">
        <v>33</v>
      </c>
      <c r="Q87" s="19" t="s">
        <v>33</v>
      </c>
      <c r="R87" s="19"/>
      <c r="S87" s="19" t="s">
        <v>33</v>
      </c>
      <c r="T87" s="90">
        <f t="shared" si="2"/>
        <v>0</v>
      </c>
    </row>
    <row r="88" spans="1:20" x14ac:dyDescent="0.25">
      <c r="A88" s="68"/>
      <c r="B88" s="75"/>
      <c r="C88" s="75"/>
      <c r="D88" s="76" t="s">
        <v>134</v>
      </c>
      <c r="E88" s="76"/>
      <c r="F88" s="20">
        <v>28000</v>
      </c>
      <c r="G88" s="24"/>
      <c r="H88" s="101">
        <v>0</v>
      </c>
      <c r="I88" s="19">
        <v>0</v>
      </c>
      <c r="J88" s="92">
        <v>0</v>
      </c>
      <c r="K88" s="19">
        <v>0</v>
      </c>
      <c r="L88" s="19">
        <v>0</v>
      </c>
      <c r="M88" s="19">
        <v>0</v>
      </c>
      <c r="N88" s="19">
        <v>0</v>
      </c>
      <c r="O88" s="19"/>
      <c r="P88" s="19" t="s">
        <v>33</v>
      </c>
      <c r="Q88" s="19" t="s">
        <v>33</v>
      </c>
      <c r="R88" s="19"/>
      <c r="S88" s="19" t="s">
        <v>33</v>
      </c>
      <c r="T88" s="90">
        <f t="shared" si="2"/>
        <v>0</v>
      </c>
    </row>
    <row r="89" spans="1:20" x14ac:dyDescent="0.25">
      <c r="A89" s="68"/>
      <c r="B89" s="74" t="s">
        <v>135</v>
      </c>
      <c r="C89" s="75"/>
      <c r="D89" s="82" t="s">
        <v>136</v>
      </c>
      <c r="E89" s="76"/>
      <c r="F89" s="83"/>
      <c r="G89" s="84" t="s">
        <v>52</v>
      </c>
      <c r="H89" s="113"/>
      <c r="I89" s="116"/>
      <c r="J89" s="35"/>
      <c r="K89" s="36">
        <f>+K90</f>
        <v>18377564.32</v>
      </c>
      <c r="L89" s="36">
        <f>+L90</f>
        <v>1291910.94</v>
      </c>
      <c r="M89" s="36"/>
      <c r="N89" s="36"/>
      <c r="O89" s="36"/>
      <c r="P89" s="118" t="s">
        <v>33</v>
      </c>
      <c r="Q89" s="118" t="s">
        <v>33</v>
      </c>
      <c r="R89" s="57">
        <v>0</v>
      </c>
      <c r="S89" s="57"/>
      <c r="T89" s="57">
        <f t="shared" si="2"/>
        <v>19669475.260000002</v>
      </c>
    </row>
    <row r="90" spans="1:20" x14ac:dyDescent="0.25">
      <c r="A90" s="68"/>
      <c r="B90" s="75"/>
      <c r="C90" s="75" t="s">
        <v>137</v>
      </c>
      <c r="D90" s="76" t="s">
        <v>138</v>
      </c>
      <c r="E90" s="76"/>
      <c r="F90" s="19">
        <v>0</v>
      </c>
      <c r="G90" s="24"/>
      <c r="H90" s="101">
        <v>0</v>
      </c>
      <c r="I90" s="92">
        <v>0</v>
      </c>
      <c r="J90" s="92">
        <v>0</v>
      </c>
      <c r="K90" s="20">
        <v>18377564.32</v>
      </c>
      <c r="L90" s="20">
        <v>1291910.94</v>
      </c>
      <c r="M90" s="19">
        <v>0</v>
      </c>
      <c r="N90" s="19">
        <v>0</v>
      </c>
      <c r="O90" s="19"/>
      <c r="P90" s="19" t="s">
        <v>33</v>
      </c>
      <c r="Q90" s="19" t="s">
        <v>33</v>
      </c>
      <c r="R90" s="58">
        <v>0</v>
      </c>
      <c r="S90" s="58">
        <v>2652986.46</v>
      </c>
      <c r="T90" s="90">
        <f>+O90+N90+M90+L90+K90+J90+I90+H90+R90</f>
        <v>19669475.260000002</v>
      </c>
    </row>
    <row r="91" spans="1:20" x14ac:dyDescent="0.25">
      <c r="A91" s="68"/>
      <c r="B91" s="75"/>
      <c r="C91" s="75" t="s">
        <v>139</v>
      </c>
      <c r="D91" s="76" t="s">
        <v>140</v>
      </c>
      <c r="E91" s="76"/>
      <c r="F91" s="92">
        <v>0</v>
      </c>
      <c r="G91" s="24"/>
      <c r="H91" s="101">
        <v>0</v>
      </c>
      <c r="I91" s="19">
        <v>0</v>
      </c>
      <c r="J91" s="92">
        <v>0</v>
      </c>
      <c r="K91" s="19">
        <v>0</v>
      </c>
      <c r="L91" s="19">
        <v>0</v>
      </c>
      <c r="M91" s="19">
        <v>0</v>
      </c>
      <c r="N91" s="19"/>
      <c r="O91" s="19"/>
      <c r="P91" s="19" t="s">
        <v>33</v>
      </c>
      <c r="Q91" s="19" t="s">
        <v>205</v>
      </c>
      <c r="R91" s="19"/>
      <c r="S91" s="19" t="s">
        <v>33</v>
      </c>
      <c r="T91" s="90">
        <f t="shared" ref="T91:T105" si="3">+O91+N91+M91+L91+K91+J91+I91+H91</f>
        <v>0</v>
      </c>
    </row>
    <row r="92" spans="1:20" x14ac:dyDescent="0.25">
      <c r="A92" s="68"/>
      <c r="B92" s="75"/>
      <c r="C92" s="75" t="s">
        <v>141</v>
      </c>
      <c r="D92" s="76" t="s">
        <v>142</v>
      </c>
      <c r="E92" s="76"/>
      <c r="F92" s="19">
        <v>0</v>
      </c>
      <c r="G92" s="24"/>
      <c r="H92" s="101">
        <v>0</v>
      </c>
      <c r="I92" s="19">
        <v>0</v>
      </c>
      <c r="J92" s="92">
        <v>0</v>
      </c>
      <c r="K92" s="19">
        <v>0</v>
      </c>
      <c r="L92" s="19">
        <v>0</v>
      </c>
      <c r="M92" s="19">
        <v>0</v>
      </c>
      <c r="N92" s="19">
        <v>0</v>
      </c>
      <c r="O92" s="19"/>
      <c r="P92" s="29" t="s">
        <v>33</v>
      </c>
      <c r="Q92" s="29">
        <v>0</v>
      </c>
      <c r="R92" s="29"/>
      <c r="S92" s="29">
        <v>0</v>
      </c>
      <c r="T92" s="90">
        <f t="shared" si="3"/>
        <v>0</v>
      </c>
    </row>
    <row r="93" spans="1:20" x14ac:dyDescent="0.25">
      <c r="A93" s="68"/>
      <c r="B93" s="75"/>
      <c r="C93" s="75" t="s">
        <v>143</v>
      </c>
      <c r="D93" s="76" t="s">
        <v>70</v>
      </c>
      <c r="E93" s="76"/>
      <c r="F93" s="24"/>
      <c r="G93" s="24"/>
      <c r="H93" s="113"/>
      <c r="I93" s="114"/>
      <c r="J93" s="22"/>
      <c r="K93" s="22"/>
      <c r="L93" s="22"/>
      <c r="M93" s="22"/>
      <c r="N93" s="22"/>
      <c r="O93" s="22"/>
      <c r="P93" s="29" t="s">
        <v>33</v>
      </c>
      <c r="Q93" s="29">
        <v>0</v>
      </c>
      <c r="R93" s="29"/>
      <c r="S93" s="29">
        <v>0</v>
      </c>
      <c r="T93" s="90">
        <f t="shared" si="3"/>
        <v>0</v>
      </c>
    </row>
    <row r="94" spans="1:20" x14ac:dyDescent="0.25">
      <c r="A94" s="68"/>
      <c r="B94" s="75"/>
      <c r="C94" s="75"/>
      <c r="D94" s="76" t="s">
        <v>144</v>
      </c>
      <c r="E94" s="76"/>
      <c r="F94" s="19">
        <v>0</v>
      </c>
      <c r="G94" s="24"/>
      <c r="H94" s="101">
        <v>0</v>
      </c>
      <c r="I94" s="19">
        <v>0</v>
      </c>
      <c r="J94" s="92">
        <v>0</v>
      </c>
      <c r="K94" s="19">
        <v>0</v>
      </c>
      <c r="L94" s="19">
        <v>0</v>
      </c>
      <c r="M94" s="19">
        <v>0</v>
      </c>
      <c r="N94" s="19">
        <v>0</v>
      </c>
      <c r="O94" s="19"/>
      <c r="P94" s="29" t="s">
        <v>33</v>
      </c>
      <c r="Q94" s="29">
        <v>0</v>
      </c>
      <c r="R94" s="29"/>
      <c r="S94" s="29">
        <v>0</v>
      </c>
      <c r="T94" s="90">
        <f t="shared" si="3"/>
        <v>0</v>
      </c>
    </row>
    <row r="95" spans="1:20" x14ac:dyDescent="0.25">
      <c r="A95" s="68"/>
      <c r="B95" s="75"/>
      <c r="C95" s="75"/>
      <c r="D95" s="76" t="s">
        <v>145</v>
      </c>
      <c r="E95" s="76"/>
      <c r="F95" s="19"/>
      <c r="G95" s="24"/>
      <c r="H95" s="101"/>
      <c r="I95" s="19"/>
      <c r="J95" s="22"/>
      <c r="K95" s="22"/>
      <c r="L95" s="22"/>
      <c r="M95" s="22"/>
      <c r="N95" s="22"/>
      <c r="O95" s="22"/>
      <c r="P95" s="29" t="s">
        <v>33</v>
      </c>
      <c r="Q95" s="29">
        <v>0</v>
      </c>
      <c r="R95" s="29"/>
      <c r="S95" s="29">
        <v>0</v>
      </c>
      <c r="T95" s="90">
        <f t="shared" si="3"/>
        <v>0</v>
      </c>
    </row>
    <row r="96" spans="1:20" x14ac:dyDescent="0.25">
      <c r="A96" s="68"/>
      <c r="B96" s="74" t="s">
        <v>146</v>
      </c>
      <c r="C96" s="75"/>
      <c r="D96" s="82" t="s">
        <v>147</v>
      </c>
      <c r="E96" s="82"/>
      <c r="F96" s="115"/>
      <c r="G96" s="115"/>
      <c r="H96" s="113"/>
      <c r="I96" s="114"/>
      <c r="J96" s="22"/>
      <c r="K96" s="22"/>
      <c r="L96" s="22"/>
      <c r="M96" s="22"/>
      <c r="N96" s="22"/>
      <c r="O96" s="22"/>
      <c r="P96" s="29" t="s">
        <v>33</v>
      </c>
      <c r="Q96" s="29">
        <v>0</v>
      </c>
      <c r="R96" s="29"/>
      <c r="S96" s="29">
        <v>0</v>
      </c>
      <c r="T96" s="90">
        <f t="shared" si="3"/>
        <v>0</v>
      </c>
    </row>
    <row r="97" spans="1:20" x14ac:dyDescent="0.25">
      <c r="A97" s="68"/>
      <c r="B97" s="75"/>
      <c r="C97" s="75"/>
      <c r="D97" s="82" t="s">
        <v>148</v>
      </c>
      <c r="E97" s="82"/>
      <c r="F97" s="115"/>
      <c r="G97" s="84" t="s">
        <v>52</v>
      </c>
      <c r="H97" s="113"/>
      <c r="I97" s="114"/>
      <c r="J97" s="22"/>
      <c r="K97" s="22"/>
      <c r="L97" s="22"/>
      <c r="M97" s="22"/>
      <c r="N97" s="22"/>
      <c r="O97" s="22"/>
      <c r="P97" s="29" t="s">
        <v>33</v>
      </c>
      <c r="Q97" s="29">
        <v>0</v>
      </c>
      <c r="R97" s="29"/>
      <c r="S97" s="29">
        <v>0</v>
      </c>
      <c r="T97" s="90">
        <f t="shared" si="3"/>
        <v>0</v>
      </c>
    </row>
    <row r="98" spans="1:20" x14ac:dyDescent="0.25">
      <c r="A98" s="68"/>
      <c r="B98" s="75"/>
      <c r="C98" s="75" t="s">
        <v>149</v>
      </c>
      <c r="D98" s="76" t="s">
        <v>150</v>
      </c>
      <c r="E98" s="76"/>
      <c r="F98" s="19">
        <v>0</v>
      </c>
      <c r="G98" s="19">
        <v>0</v>
      </c>
      <c r="H98" s="101" t="s">
        <v>33</v>
      </c>
      <c r="I98" s="19">
        <v>0</v>
      </c>
      <c r="J98" s="92">
        <v>0</v>
      </c>
      <c r="K98" s="19">
        <v>0</v>
      </c>
      <c r="L98" s="19">
        <v>0</v>
      </c>
      <c r="M98" s="19">
        <v>0</v>
      </c>
      <c r="N98" s="19">
        <v>0</v>
      </c>
      <c r="O98" s="19"/>
      <c r="P98" s="29" t="s">
        <v>33</v>
      </c>
      <c r="Q98" s="29">
        <v>0</v>
      </c>
      <c r="R98" s="29"/>
      <c r="S98" s="29">
        <v>0</v>
      </c>
      <c r="T98" s="90">
        <f t="shared" si="3"/>
        <v>0</v>
      </c>
    </row>
    <row r="99" spans="1:20" x14ac:dyDescent="0.25">
      <c r="A99" s="68"/>
      <c r="B99" s="75"/>
      <c r="C99" s="75" t="s">
        <v>151</v>
      </c>
      <c r="D99" s="76" t="s">
        <v>152</v>
      </c>
      <c r="E99" s="76"/>
      <c r="F99" s="24"/>
      <c r="G99" s="24"/>
      <c r="H99" s="113"/>
      <c r="I99" s="114"/>
      <c r="J99" s="22"/>
      <c r="K99" s="22"/>
      <c r="L99" s="22"/>
      <c r="M99" s="22"/>
      <c r="N99" s="22"/>
      <c r="O99" s="22"/>
      <c r="P99" s="29" t="s">
        <v>33</v>
      </c>
      <c r="Q99" s="29">
        <v>0</v>
      </c>
      <c r="R99" s="29"/>
      <c r="S99" s="29">
        <v>0</v>
      </c>
      <c r="T99" s="90">
        <f t="shared" si="3"/>
        <v>0</v>
      </c>
    </row>
    <row r="100" spans="1:20" x14ac:dyDescent="0.25">
      <c r="A100" s="68"/>
      <c r="B100" s="75"/>
      <c r="C100" s="75"/>
      <c r="D100" s="76" t="s">
        <v>153</v>
      </c>
      <c r="E100" s="76"/>
      <c r="F100" s="19">
        <v>0</v>
      </c>
      <c r="G100" s="19">
        <v>0</v>
      </c>
      <c r="H100" s="101">
        <v>0</v>
      </c>
      <c r="I100" s="19">
        <v>0</v>
      </c>
      <c r="J100" s="92">
        <v>0</v>
      </c>
      <c r="K100" s="19">
        <v>0</v>
      </c>
      <c r="L100" s="19">
        <v>0</v>
      </c>
      <c r="M100" s="19">
        <v>0</v>
      </c>
      <c r="N100" s="19">
        <v>0</v>
      </c>
      <c r="O100" s="19"/>
      <c r="P100" s="29" t="s">
        <v>33</v>
      </c>
      <c r="Q100" s="29">
        <v>0</v>
      </c>
      <c r="R100" s="29"/>
      <c r="S100" s="29">
        <v>0</v>
      </c>
      <c r="T100" s="90">
        <f t="shared" si="3"/>
        <v>0</v>
      </c>
    </row>
    <row r="101" spans="1:20" x14ac:dyDescent="0.25">
      <c r="A101" s="68"/>
      <c r="B101" s="74" t="s">
        <v>154</v>
      </c>
      <c r="C101" s="75"/>
      <c r="D101" s="82" t="s">
        <v>155</v>
      </c>
      <c r="E101" s="82"/>
      <c r="F101" s="115"/>
      <c r="G101" s="115"/>
      <c r="H101" s="113"/>
      <c r="I101" s="114"/>
      <c r="J101" s="22"/>
      <c r="K101" s="22"/>
      <c r="L101" s="22"/>
      <c r="M101" s="22"/>
      <c r="N101" s="22"/>
      <c r="O101" s="22"/>
      <c r="P101" s="29" t="s">
        <v>33</v>
      </c>
      <c r="Q101" s="29">
        <v>0</v>
      </c>
      <c r="R101" s="29"/>
      <c r="S101" s="29">
        <v>0</v>
      </c>
      <c r="T101" s="90">
        <f t="shared" si="3"/>
        <v>0</v>
      </c>
    </row>
    <row r="102" spans="1:20" x14ac:dyDescent="0.25">
      <c r="A102" s="68"/>
      <c r="B102" s="75"/>
      <c r="C102" s="75" t="s">
        <v>156</v>
      </c>
      <c r="D102" s="76" t="s">
        <v>157</v>
      </c>
      <c r="E102" s="76"/>
      <c r="F102" s="19">
        <v>0</v>
      </c>
      <c r="G102" s="19">
        <v>0</v>
      </c>
      <c r="H102" s="101">
        <v>0</v>
      </c>
      <c r="I102" s="19"/>
      <c r="J102" s="92">
        <v>0</v>
      </c>
      <c r="K102" s="19">
        <v>0</v>
      </c>
      <c r="L102" s="19">
        <v>0</v>
      </c>
      <c r="M102" s="19">
        <v>0</v>
      </c>
      <c r="N102" s="19">
        <v>0</v>
      </c>
      <c r="O102" s="19"/>
      <c r="P102" s="29" t="s">
        <v>33</v>
      </c>
      <c r="Q102" s="29">
        <v>0</v>
      </c>
      <c r="R102" s="29"/>
      <c r="S102" s="29">
        <v>0</v>
      </c>
      <c r="T102" s="90">
        <f t="shared" si="3"/>
        <v>0</v>
      </c>
    </row>
    <row r="103" spans="1:20" x14ac:dyDescent="0.25">
      <c r="A103" s="68"/>
      <c r="B103" s="75"/>
      <c r="C103" s="75" t="s">
        <v>158</v>
      </c>
      <c r="D103" s="76" t="s">
        <v>159</v>
      </c>
      <c r="E103" s="76"/>
      <c r="F103" s="19">
        <v>0</v>
      </c>
      <c r="G103" s="19">
        <v>0</v>
      </c>
      <c r="H103" s="101">
        <v>0</v>
      </c>
      <c r="I103" s="19">
        <v>0</v>
      </c>
      <c r="J103" s="92">
        <v>0</v>
      </c>
      <c r="K103" s="19">
        <v>0</v>
      </c>
      <c r="L103" s="19">
        <v>0</v>
      </c>
      <c r="M103" s="19">
        <v>0</v>
      </c>
      <c r="N103" s="19">
        <v>0</v>
      </c>
      <c r="O103" s="19"/>
      <c r="P103" s="29" t="s">
        <v>33</v>
      </c>
      <c r="Q103" s="29">
        <v>0</v>
      </c>
      <c r="R103" s="29"/>
      <c r="S103" s="29">
        <v>0</v>
      </c>
      <c r="T103" s="90">
        <f t="shared" si="3"/>
        <v>0</v>
      </c>
    </row>
    <row r="104" spans="1:20" x14ac:dyDescent="0.25">
      <c r="A104" s="68"/>
      <c r="B104" s="75"/>
      <c r="C104" s="75" t="s">
        <v>160</v>
      </c>
      <c r="D104" s="76" t="s">
        <v>161</v>
      </c>
      <c r="E104" s="119"/>
      <c r="F104" s="24"/>
      <c r="G104" s="24"/>
      <c r="H104" s="113"/>
      <c r="I104" s="114"/>
      <c r="J104" s="22"/>
      <c r="K104" s="22"/>
      <c r="L104" s="22"/>
      <c r="M104" s="22"/>
      <c r="N104" s="22"/>
      <c r="O104" s="22"/>
      <c r="P104" s="29" t="s">
        <v>33</v>
      </c>
      <c r="Q104" s="29">
        <v>0</v>
      </c>
      <c r="R104" s="29"/>
      <c r="S104" s="29">
        <v>0</v>
      </c>
      <c r="T104" s="90">
        <f t="shared" si="3"/>
        <v>0</v>
      </c>
    </row>
    <row r="105" spans="1:20" x14ac:dyDescent="0.25">
      <c r="A105" s="68"/>
      <c r="B105" s="75"/>
      <c r="C105" s="75"/>
      <c r="D105" s="76" t="s">
        <v>162</v>
      </c>
      <c r="E105" s="76"/>
      <c r="F105" s="19">
        <v>0</v>
      </c>
      <c r="G105" s="19">
        <v>0</v>
      </c>
      <c r="H105" s="101">
        <v>0</v>
      </c>
      <c r="I105" s="19">
        <v>0</v>
      </c>
      <c r="J105" s="92">
        <v>0</v>
      </c>
      <c r="K105" s="19">
        <v>0</v>
      </c>
      <c r="L105" s="19">
        <v>0</v>
      </c>
      <c r="M105" s="19">
        <v>0</v>
      </c>
      <c r="N105" s="19">
        <v>0</v>
      </c>
      <c r="O105" s="19"/>
      <c r="P105" s="29" t="s">
        <v>33</v>
      </c>
      <c r="Q105" s="29">
        <v>0</v>
      </c>
      <c r="R105" s="29"/>
      <c r="S105" s="29">
        <v>0</v>
      </c>
      <c r="T105" s="90">
        <f t="shared" si="3"/>
        <v>0</v>
      </c>
    </row>
    <row r="106" spans="1:20" x14ac:dyDescent="0.25">
      <c r="A106" s="68"/>
      <c r="B106" s="137" t="s">
        <v>163</v>
      </c>
      <c r="C106" s="137"/>
      <c r="D106" s="137"/>
      <c r="E106" s="137"/>
      <c r="F106" s="120">
        <f>+F74+F31+F19+F13</f>
        <v>221099141</v>
      </c>
      <c r="G106" s="121" t="s">
        <v>52</v>
      </c>
      <c r="H106" s="123">
        <f>+H19+H13</f>
        <v>12471387.77</v>
      </c>
      <c r="I106" s="123">
        <v>13691968.51</v>
      </c>
      <c r="J106" s="59">
        <f>+J74+J31+J19+J13</f>
        <v>20588712.600000001</v>
      </c>
      <c r="K106" s="59">
        <f>+K89+K19+K13</f>
        <v>33764573.890000001</v>
      </c>
      <c r="L106" s="59">
        <f>+L89+L74+L31+L19+L13</f>
        <v>15950449.85</v>
      </c>
      <c r="M106" s="59">
        <f>+M74+M31+M19+M13</f>
        <v>18455313.460000001</v>
      </c>
      <c r="N106" s="59">
        <f>+N19++++++++N13</f>
        <v>13039901.1</v>
      </c>
      <c r="O106" s="59">
        <f>+O19+O13</f>
        <v>12602909.399999997</v>
      </c>
      <c r="P106" s="59">
        <f>+P74+P31+P19+P13</f>
        <v>19381833.009999998</v>
      </c>
      <c r="Q106" s="59">
        <f>+Q19+Q13</f>
        <v>13039620.179999998</v>
      </c>
      <c r="R106" s="59">
        <v>0</v>
      </c>
      <c r="S106" s="59"/>
      <c r="T106" s="63">
        <f>+T89+T74+T59+T44+T31+T19+T13</f>
        <v>209403847.88999999</v>
      </c>
    </row>
    <row r="107" spans="1:20" x14ac:dyDescent="0.25">
      <c r="A107" s="68"/>
      <c r="B107" s="77" t="s">
        <v>164</v>
      </c>
      <c r="C107" s="77"/>
      <c r="D107" s="77"/>
      <c r="E107" s="77"/>
      <c r="F107" s="62"/>
      <c r="G107" s="62"/>
      <c r="H107" s="122"/>
      <c r="I107" s="124"/>
      <c r="J107" s="61"/>
      <c r="K107" s="61"/>
      <c r="L107" s="61"/>
      <c r="M107" s="61"/>
      <c r="N107" s="61"/>
      <c r="O107" s="61"/>
      <c r="P107" s="19"/>
      <c r="Q107" s="19"/>
      <c r="R107" s="19"/>
      <c r="S107" s="19"/>
      <c r="T107" s="90"/>
    </row>
    <row r="108" spans="1:20" x14ac:dyDescent="0.25">
      <c r="A108" s="68"/>
      <c r="B108" s="77">
        <v>4.0999999999999996</v>
      </c>
      <c r="C108" s="77"/>
      <c r="D108" s="77" t="s">
        <v>165</v>
      </c>
      <c r="E108" s="77"/>
      <c r="F108" s="62"/>
      <c r="G108" s="62"/>
      <c r="H108" s="122"/>
      <c r="I108" s="124"/>
      <c r="J108" s="61"/>
      <c r="K108" s="61"/>
      <c r="L108" s="61"/>
      <c r="M108" s="61"/>
      <c r="N108" s="61"/>
      <c r="O108" s="61"/>
      <c r="P108" s="19" t="s">
        <v>33</v>
      </c>
      <c r="Q108" s="19" t="s">
        <v>33</v>
      </c>
      <c r="R108" s="19" t="s">
        <v>33</v>
      </c>
      <c r="S108" s="19" t="s">
        <v>33</v>
      </c>
      <c r="T108" s="90">
        <f t="shared" ref="T108:T119" si="4">+O108+N108+M108+L108+K108+J108+I108+H108</f>
        <v>0</v>
      </c>
    </row>
    <row r="109" spans="1:20" x14ac:dyDescent="0.25">
      <c r="A109" s="68"/>
      <c r="B109" s="77"/>
      <c r="C109" s="77" t="s">
        <v>166</v>
      </c>
      <c r="D109" s="125" t="s">
        <v>165</v>
      </c>
      <c r="E109" s="125"/>
      <c r="F109" s="19">
        <v>0</v>
      </c>
      <c r="G109" s="19">
        <v>0</v>
      </c>
      <c r="H109" s="101">
        <v>0</v>
      </c>
      <c r="I109" s="19">
        <v>0</v>
      </c>
      <c r="J109" s="92">
        <v>0</v>
      </c>
      <c r="K109" s="19">
        <v>0</v>
      </c>
      <c r="L109" s="19">
        <v>0</v>
      </c>
      <c r="M109" s="19">
        <v>0</v>
      </c>
      <c r="N109" s="19">
        <v>0</v>
      </c>
      <c r="O109" s="19"/>
      <c r="P109" s="19" t="s">
        <v>33</v>
      </c>
      <c r="Q109" s="19" t="s">
        <v>33</v>
      </c>
      <c r="R109" s="19" t="s">
        <v>33</v>
      </c>
      <c r="S109" s="19" t="s">
        <v>33</v>
      </c>
      <c r="T109" s="90">
        <f t="shared" si="4"/>
        <v>0</v>
      </c>
    </row>
    <row r="110" spans="1:20" x14ac:dyDescent="0.25">
      <c r="A110" s="68"/>
      <c r="B110" s="77"/>
      <c r="C110" s="77"/>
      <c r="D110" s="125" t="s">
        <v>167</v>
      </c>
      <c r="E110" s="125"/>
      <c r="F110" s="19"/>
      <c r="G110" s="19"/>
      <c r="H110" s="101"/>
      <c r="I110" s="19"/>
      <c r="J110" s="22"/>
      <c r="K110" s="22"/>
      <c r="L110" s="22"/>
      <c r="M110" s="22"/>
      <c r="N110" s="22"/>
      <c r="O110" s="22"/>
      <c r="P110" s="19" t="s">
        <v>33</v>
      </c>
      <c r="Q110" s="19" t="s">
        <v>33</v>
      </c>
      <c r="R110" s="19" t="s">
        <v>33</v>
      </c>
      <c r="S110" s="19" t="s">
        <v>33</v>
      </c>
      <c r="T110" s="90">
        <f t="shared" si="4"/>
        <v>0</v>
      </c>
    </row>
    <row r="111" spans="1:20" x14ac:dyDescent="0.25">
      <c r="A111" s="68"/>
      <c r="B111" s="77"/>
      <c r="C111" s="103" t="s">
        <v>168</v>
      </c>
      <c r="D111" s="125" t="s">
        <v>169</v>
      </c>
      <c r="E111" s="125"/>
      <c r="F111" s="101">
        <v>0</v>
      </c>
      <c r="G111" s="19">
        <v>0</v>
      </c>
      <c r="H111" s="101">
        <v>0</v>
      </c>
      <c r="I111" s="19">
        <v>0</v>
      </c>
      <c r="J111" s="92">
        <v>0</v>
      </c>
      <c r="K111" s="19">
        <v>0</v>
      </c>
      <c r="L111" s="19">
        <v>0</v>
      </c>
      <c r="M111" s="19">
        <v>0</v>
      </c>
      <c r="N111" s="19">
        <v>0</v>
      </c>
      <c r="O111" s="19"/>
      <c r="P111" s="19" t="s">
        <v>33</v>
      </c>
      <c r="Q111" s="19" t="s">
        <v>33</v>
      </c>
      <c r="R111" s="19" t="s">
        <v>33</v>
      </c>
      <c r="S111" s="19" t="s">
        <v>33</v>
      </c>
      <c r="T111" s="90">
        <f t="shared" si="4"/>
        <v>0</v>
      </c>
    </row>
    <row r="112" spans="1:20" x14ac:dyDescent="0.25">
      <c r="A112" s="68"/>
      <c r="B112" s="77"/>
      <c r="C112" s="103"/>
      <c r="D112" s="125" t="s">
        <v>167</v>
      </c>
      <c r="E112" s="125"/>
      <c r="F112" s="101"/>
      <c r="G112" s="19"/>
      <c r="H112" s="101"/>
      <c r="I112" s="19"/>
      <c r="J112" s="22"/>
      <c r="K112" s="22"/>
      <c r="L112" s="22"/>
      <c r="M112" s="22"/>
      <c r="N112" s="22"/>
      <c r="O112" s="22"/>
      <c r="P112" s="19" t="s">
        <v>33</v>
      </c>
      <c r="Q112" s="19" t="s">
        <v>33</v>
      </c>
      <c r="R112" s="19" t="s">
        <v>33</v>
      </c>
      <c r="S112" s="19" t="s">
        <v>33</v>
      </c>
      <c r="T112" s="90">
        <f t="shared" si="4"/>
        <v>0</v>
      </c>
    </row>
    <row r="113" spans="1:21" x14ac:dyDescent="0.25">
      <c r="A113" s="68"/>
      <c r="B113" s="77">
        <v>4.2</v>
      </c>
      <c r="C113" s="77"/>
      <c r="D113" s="77" t="s">
        <v>170</v>
      </c>
      <c r="E113" s="77"/>
      <c r="F113" s="101"/>
      <c r="G113" s="62"/>
      <c r="H113" s="126"/>
      <c r="I113" s="127"/>
      <c r="J113" s="61"/>
      <c r="K113" s="61"/>
      <c r="L113" s="61"/>
      <c r="M113" s="61"/>
      <c r="N113" s="61"/>
      <c r="O113" s="61"/>
      <c r="P113" s="19" t="s">
        <v>33</v>
      </c>
      <c r="Q113" s="19" t="s">
        <v>33</v>
      </c>
      <c r="R113" s="19"/>
      <c r="S113" s="19" t="s">
        <v>33</v>
      </c>
      <c r="T113" s="90">
        <f t="shared" si="4"/>
        <v>0</v>
      </c>
    </row>
    <row r="114" spans="1:21" x14ac:dyDescent="0.25">
      <c r="A114" s="68"/>
      <c r="B114" s="77"/>
      <c r="C114" s="77" t="s">
        <v>171</v>
      </c>
      <c r="D114" s="125" t="s">
        <v>172</v>
      </c>
      <c r="E114" s="125"/>
      <c r="F114" s="19">
        <v>0</v>
      </c>
      <c r="G114" s="19">
        <v>0</v>
      </c>
      <c r="H114" s="101">
        <v>0</v>
      </c>
      <c r="I114" s="19">
        <v>0</v>
      </c>
      <c r="J114" s="22"/>
      <c r="K114" s="19">
        <v>0</v>
      </c>
      <c r="L114" s="19">
        <v>0</v>
      </c>
      <c r="M114" s="19">
        <v>0</v>
      </c>
      <c r="N114" s="19">
        <v>0</v>
      </c>
      <c r="O114" s="19"/>
      <c r="P114" s="19" t="s">
        <v>33</v>
      </c>
      <c r="Q114" s="19" t="s">
        <v>33</v>
      </c>
      <c r="R114" s="19" t="s">
        <v>33</v>
      </c>
      <c r="S114" s="19" t="s">
        <v>33</v>
      </c>
      <c r="T114" s="90">
        <f t="shared" si="4"/>
        <v>0</v>
      </c>
    </row>
    <row r="115" spans="1:21" x14ac:dyDescent="0.25">
      <c r="A115" s="68"/>
      <c r="B115" s="77"/>
      <c r="C115" s="77" t="s">
        <v>173</v>
      </c>
      <c r="D115" s="125" t="s">
        <v>174</v>
      </c>
      <c r="E115" s="125"/>
      <c r="F115" s="19">
        <v>0</v>
      </c>
      <c r="G115" s="101">
        <v>0</v>
      </c>
      <c r="H115" s="101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/>
      <c r="P115" s="19" t="s">
        <v>33</v>
      </c>
      <c r="Q115" s="19" t="s">
        <v>33</v>
      </c>
      <c r="R115" s="19"/>
      <c r="S115" s="19" t="s">
        <v>33</v>
      </c>
      <c r="T115" s="90">
        <f t="shared" si="4"/>
        <v>0</v>
      </c>
    </row>
    <row r="116" spans="1:21" x14ac:dyDescent="0.25">
      <c r="A116" s="68"/>
      <c r="B116" s="77">
        <v>4.3</v>
      </c>
      <c r="C116" s="77"/>
      <c r="D116" s="77" t="s">
        <v>175</v>
      </c>
      <c r="E116" s="77"/>
      <c r="F116" s="62"/>
      <c r="G116" s="62"/>
      <c r="H116" s="126"/>
      <c r="I116" s="127"/>
      <c r="J116" s="61"/>
      <c r="K116" s="61"/>
      <c r="L116" s="61"/>
      <c r="M116" s="61"/>
      <c r="N116" s="61"/>
      <c r="O116" s="61"/>
      <c r="P116" s="19" t="s">
        <v>33</v>
      </c>
      <c r="Q116" s="19" t="s">
        <v>33</v>
      </c>
      <c r="R116" s="19" t="s">
        <v>33</v>
      </c>
      <c r="S116" s="19" t="s">
        <v>33</v>
      </c>
      <c r="T116" s="90">
        <f t="shared" si="4"/>
        <v>0</v>
      </c>
    </row>
    <row r="117" spans="1:21" x14ac:dyDescent="0.25">
      <c r="A117" s="68"/>
      <c r="B117" s="77"/>
      <c r="C117" s="77" t="s">
        <v>176</v>
      </c>
      <c r="D117" s="77" t="s">
        <v>177</v>
      </c>
      <c r="E117" s="77"/>
      <c r="F117" s="19">
        <v>0</v>
      </c>
      <c r="G117" s="19">
        <v>0</v>
      </c>
      <c r="H117" s="101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/>
      <c r="P117" s="19" t="s">
        <v>33</v>
      </c>
      <c r="Q117" s="19" t="s">
        <v>33</v>
      </c>
      <c r="R117" s="19" t="s">
        <v>33</v>
      </c>
      <c r="S117" s="19" t="s">
        <v>33</v>
      </c>
      <c r="T117" s="90">
        <f t="shared" si="4"/>
        <v>0</v>
      </c>
    </row>
    <row r="118" spans="1:21" x14ac:dyDescent="0.25">
      <c r="A118" s="68"/>
      <c r="B118" s="77"/>
      <c r="C118" s="77"/>
      <c r="D118" s="77" t="s">
        <v>178</v>
      </c>
      <c r="E118" s="77"/>
      <c r="F118" s="19"/>
      <c r="G118" s="19"/>
      <c r="H118" s="101"/>
      <c r="I118" s="19"/>
      <c r="J118" s="22"/>
      <c r="K118" s="22"/>
      <c r="L118" s="22"/>
      <c r="M118" s="22"/>
      <c r="N118" s="22"/>
      <c r="O118" s="22"/>
      <c r="P118" s="19" t="s">
        <v>33</v>
      </c>
      <c r="Q118" s="19" t="s">
        <v>33</v>
      </c>
      <c r="R118" s="19"/>
      <c r="S118" s="19" t="s">
        <v>33</v>
      </c>
      <c r="T118" s="90">
        <f t="shared" si="4"/>
        <v>0</v>
      </c>
    </row>
    <row r="119" spans="1:21" x14ac:dyDescent="0.25">
      <c r="A119" s="68"/>
      <c r="B119" s="77" t="s">
        <v>179</v>
      </c>
      <c r="C119" s="77"/>
      <c r="D119" s="77"/>
      <c r="E119" s="77"/>
      <c r="F119" s="19">
        <v>0</v>
      </c>
      <c r="G119" s="19">
        <v>0</v>
      </c>
      <c r="H119" s="101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/>
      <c r="P119" s="19" t="s">
        <v>33</v>
      </c>
      <c r="Q119" s="19" t="s">
        <v>33</v>
      </c>
      <c r="R119" s="19" t="s">
        <v>33</v>
      </c>
      <c r="S119" s="19" t="s">
        <v>33</v>
      </c>
      <c r="T119" s="90">
        <f t="shared" si="4"/>
        <v>0</v>
      </c>
    </row>
    <row r="120" spans="1:21" x14ac:dyDescent="0.25">
      <c r="A120" s="68"/>
      <c r="B120" s="62"/>
      <c r="C120" s="62"/>
      <c r="D120" s="62"/>
      <c r="E120" s="62"/>
      <c r="F120" s="62"/>
      <c r="G120" s="62"/>
      <c r="H120" s="128"/>
      <c r="I120" s="129"/>
      <c r="J120" s="130"/>
      <c r="K120" s="130"/>
      <c r="L120" s="130"/>
      <c r="M120" s="130"/>
      <c r="N120" s="130"/>
      <c r="O120" s="130"/>
      <c r="P120" s="130"/>
      <c r="Q120" s="19"/>
      <c r="R120" s="19" t="s">
        <v>33</v>
      </c>
      <c r="S120" s="19" t="s">
        <v>33</v>
      </c>
      <c r="T120" s="90">
        <f>+O120+N120+M120+L120+K120+J120+I120+H120</f>
        <v>0</v>
      </c>
    </row>
    <row r="121" spans="1:21" x14ac:dyDescent="0.25">
      <c r="A121" s="68"/>
      <c r="B121" s="131" t="s">
        <v>180</v>
      </c>
      <c r="C121" s="131"/>
      <c r="D121" s="131"/>
      <c r="E121" s="131"/>
      <c r="F121" s="132">
        <f>+F106</f>
        <v>221099141</v>
      </c>
      <c r="G121" s="133" t="s">
        <v>52</v>
      </c>
      <c r="H121" s="123">
        <f>+H106</f>
        <v>12471387.77</v>
      </c>
      <c r="I121" s="123">
        <v>13691968.51</v>
      </c>
      <c r="J121" s="59">
        <f>+J74+J31+J19+J13</f>
        <v>20588712.600000001</v>
      </c>
      <c r="K121" s="59">
        <f>+K89+K19+K13</f>
        <v>33764573.890000001</v>
      </c>
      <c r="L121" s="59">
        <f>+L89+L74+L31+L19+L13</f>
        <v>15950449.85</v>
      </c>
      <c r="M121" s="59">
        <v>18455313.460000001</v>
      </c>
      <c r="N121" s="59">
        <v>13039901.1</v>
      </c>
      <c r="O121" s="59">
        <v>15122451.720000001</v>
      </c>
      <c r="P121" s="59">
        <f>+P106</f>
        <v>19381833.009999998</v>
      </c>
      <c r="Q121" s="59">
        <f>+Q106</f>
        <v>13039620.179999998</v>
      </c>
      <c r="R121" s="59">
        <f>+R106+R89+R74+R59+R44+R31+R19+R13</f>
        <v>35762102.859999992</v>
      </c>
      <c r="S121" s="59">
        <f>SUM(S14:S120)</f>
        <v>24530860.630000003</v>
      </c>
      <c r="T121" s="63">
        <f>+H121+I121+J121+K121+L121+M121+N121+O121+P121+Q121+R121+S121</f>
        <v>235799175.57999998</v>
      </c>
      <c r="U121" s="32"/>
    </row>
    <row r="122" spans="1:21" x14ac:dyDescent="0.25">
      <c r="A122" s="68"/>
      <c r="B122" s="64" t="s">
        <v>181</v>
      </c>
      <c r="C122" s="64"/>
      <c r="D122" s="64"/>
      <c r="E122" s="64"/>
      <c r="F122" s="65"/>
      <c r="G122" s="25"/>
      <c r="H122" s="60"/>
      <c r="I122" s="60"/>
      <c r="J122" s="66"/>
      <c r="K122" s="66"/>
      <c r="L122" s="66"/>
      <c r="M122" s="66"/>
      <c r="N122" s="66"/>
      <c r="O122" s="66"/>
      <c r="P122" s="66"/>
      <c r="Q122" s="66"/>
      <c r="R122" s="66"/>
      <c r="S122" s="67"/>
      <c r="T122" s="68"/>
      <c r="U122" s="28"/>
    </row>
    <row r="123" spans="1:21" x14ac:dyDescent="0.25">
      <c r="B123" s="8" t="s">
        <v>182</v>
      </c>
      <c r="C123" s="8"/>
      <c r="D123" s="8"/>
      <c r="E123" s="8"/>
      <c r="F123" s="26"/>
      <c r="G123" s="26"/>
      <c r="H123" s="39"/>
      <c r="I123" s="27"/>
      <c r="J123" s="27"/>
      <c r="K123" s="27"/>
      <c r="L123" s="27"/>
      <c r="M123" s="27"/>
      <c r="N123" s="27"/>
      <c r="O123" s="27"/>
      <c r="P123" s="27"/>
      <c r="Q123" s="27"/>
      <c r="R123" s="34"/>
      <c r="S123" s="27"/>
    </row>
    <row r="124" spans="1:21" x14ac:dyDescent="0.25">
      <c r="B124" s="8" t="s">
        <v>183</v>
      </c>
      <c r="C124" s="8"/>
      <c r="D124" s="8"/>
      <c r="E124" s="8"/>
      <c r="F124" s="26"/>
      <c r="G124" s="26"/>
      <c r="H124" s="39"/>
      <c r="I124" s="27"/>
      <c r="J124" s="27"/>
      <c r="K124" s="27"/>
      <c r="L124" s="27"/>
      <c r="M124" s="27"/>
      <c r="N124" s="27"/>
      <c r="O124" s="134"/>
      <c r="P124" s="27"/>
      <c r="Q124" s="27"/>
      <c r="R124" s="27"/>
      <c r="S124" s="27"/>
    </row>
    <row r="125" spans="1:21" x14ac:dyDescent="0.25">
      <c r="B125" s="8" t="s">
        <v>184</v>
      </c>
      <c r="C125" s="8"/>
      <c r="D125" s="8"/>
      <c r="E125" s="8"/>
      <c r="F125" s="26"/>
      <c r="G125" s="26"/>
      <c r="H125" s="39"/>
      <c r="I125" s="27"/>
      <c r="J125" s="27"/>
      <c r="K125" s="27"/>
      <c r="L125" s="27"/>
      <c r="M125" s="27"/>
      <c r="N125" s="27"/>
      <c r="O125" s="34"/>
      <c r="P125" s="27"/>
      <c r="Q125" s="27"/>
      <c r="R125" s="27"/>
      <c r="S125" s="34"/>
    </row>
    <row r="126" spans="1:21" x14ac:dyDescent="0.25">
      <c r="B126" s="7" t="s">
        <v>185</v>
      </c>
      <c r="C126" s="9"/>
      <c r="D126" s="9"/>
      <c r="E126" s="9"/>
      <c r="F126" s="27"/>
      <c r="G126" s="27"/>
      <c r="H126" s="39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</row>
    <row r="127" spans="1:21" x14ac:dyDescent="0.25">
      <c r="B127" s="7" t="s">
        <v>186</v>
      </c>
      <c r="C127" s="9"/>
      <c r="D127" s="9"/>
      <c r="E127" s="9"/>
      <c r="F127" s="27"/>
      <c r="G127" s="27"/>
      <c r="H127" s="39"/>
      <c r="I127" s="27"/>
      <c r="J127" s="27"/>
      <c r="K127" s="27"/>
      <c r="L127" s="27"/>
      <c r="M127" s="27"/>
      <c r="N127" s="27"/>
      <c r="O127" s="27"/>
      <c r="P127" s="34"/>
      <c r="Q127" s="27"/>
      <c r="R127" s="27"/>
      <c r="S127" s="27"/>
    </row>
    <row r="128" spans="1:21" x14ac:dyDescent="0.25">
      <c r="B128" s="8" t="s">
        <v>187</v>
      </c>
      <c r="C128" s="8"/>
      <c r="D128" s="8"/>
      <c r="E128" s="8"/>
      <c r="F128" s="27"/>
      <c r="G128" s="27"/>
      <c r="H128" s="39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</row>
    <row r="129" spans="2:20" x14ac:dyDescent="0.25">
      <c r="B129" s="7" t="s">
        <v>188</v>
      </c>
      <c r="C129" s="9"/>
      <c r="D129" s="9"/>
      <c r="E129" s="9"/>
      <c r="F129" s="27"/>
      <c r="G129" s="27"/>
      <c r="H129" s="39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136"/>
    </row>
    <row r="130" spans="2:20" x14ac:dyDescent="0.25">
      <c r="B130" s="7"/>
      <c r="C130" s="9"/>
      <c r="D130" s="9"/>
      <c r="E130" s="9"/>
      <c r="F130" s="27"/>
      <c r="G130" s="27"/>
      <c r="H130" s="39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</row>
    <row r="131" spans="2:20" x14ac:dyDescent="0.25">
      <c r="B131" s="7" t="s">
        <v>189</v>
      </c>
      <c r="C131" s="9"/>
      <c r="D131" s="9"/>
      <c r="E131" s="9"/>
      <c r="F131" s="27"/>
      <c r="G131" s="27"/>
      <c r="H131" s="39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</row>
    <row r="132" spans="2:20" x14ac:dyDescent="0.25">
      <c r="B132" s="10" t="s">
        <v>190</v>
      </c>
      <c r="C132" s="9"/>
      <c r="D132" s="9"/>
      <c r="E132" s="9"/>
      <c r="F132" s="27"/>
      <c r="G132" s="27"/>
      <c r="H132" s="39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</row>
    <row r="133" spans="2:20" x14ac:dyDescent="0.25">
      <c r="B133" s="11" t="s">
        <v>191</v>
      </c>
      <c r="C133" s="11"/>
      <c r="D133" s="11"/>
      <c r="F133" s="27"/>
      <c r="G133" s="27"/>
      <c r="H133" s="39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</row>
    <row r="134" spans="2:20" x14ac:dyDescent="0.25">
      <c r="B134" t="s">
        <v>192</v>
      </c>
      <c r="F134" s="27"/>
      <c r="G134" s="27"/>
      <c r="H134" s="39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</row>
    <row r="135" spans="2:20" x14ac:dyDescent="0.25">
      <c r="B135" t="s">
        <v>193</v>
      </c>
      <c r="F135" s="27"/>
      <c r="G135" s="27"/>
      <c r="H135" s="39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</row>
    <row r="136" spans="2:20" x14ac:dyDescent="0.25">
      <c r="F136" s="27"/>
      <c r="G136" s="27"/>
      <c r="H136" s="39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</row>
    <row r="137" spans="2:20" x14ac:dyDescent="0.25">
      <c r="B137" s="11" t="s">
        <v>194</v>
      </c>
      <c r="C137" s="11"/>
      <c r="D137" s="11"/>
      <c r="F137" s="27"/>
      <c r="G137" s="27"/>
      <c r="H137" s="39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</row>
    <row r="138" spans="2:20" x14ac:dyDescent="0.25">
      <c r="B138" t="s">
        <v>195</v>
      </c>
      <c r="F138" s="27"/>
      <c r="G138" s="27"/>
      <c r="H138" s="39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</row>
    <row r="139" spans="2:20" x14ac:dyDescent="0.25">
      <c r="B139" t="s">
        <v>196</v>
      </c>
      <c r="F139" s="27"/>
      <c r="G139" s="27"/>
      <c r="H139" s="39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</row>
    <row r="140" spans="2:20" x14ac:dyDescent="0.25">
      <c r="B140" t="s">
        <v>197</v>
      </c>
      <c r="F140" s="27"/>
      <c r="G140" s="27"/>
      <c r="H140" s="39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</row>
    <row r="141" spans="2:20" x14ac:dyDescent="0.25">
      <c r="B141" t="s">
        <v>198</v>
      </c>
      <c r="F141" s="27"/>
      <c r="G141" s="27"/>
      <c r="H141" s="39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</row>
    <row r="142" spans="2:20" x14ac:dyDescent="0.25">
      <c r="F142" s="27"/>
      <c r="G142" s="27"/>
      <c r="H142" s="39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</row>
    <row r="143" spans="2:20" x14ac:dyDescent="0.25">
      <c r="B143" s="8" t="s">
        <v>199</v>
      </c>
      <c r="C143" s="8"/>
      <c r="D143" s="11"/>
      <c r="F143" s="12"/>
      <c r="G143" s="12"/>
      <c r="H143" s="40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</row>
    <row r="144" spans="2:20" x14ac:dyDescent="0.25">
      <c r="B144" s="9" t="s">
        <v>202</v>
      </c>
      <c r="C144" s="9"/>
      <c r="F144" s="12"/>
      <c r="G144" s="12"/>
      <c r="H144" s="40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</row>
    <row r="145" spans="2:19" x14ac:dyDescent="0.25">
      <c r="B145" s="9" t="s">
        <v>203</v>
      </c>
      <c r="C145" s="9"/>
      <c r="F145" s="12"/>
      <c r="G145" s="12"/>
      <c r="H145" s="40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</row>
    <row r="146" spans="2:19" x14ac:dyDescent="0.25">
      <c r="F146" s="12"/>
      <c r="G146" s="12"/>
      <c r="H146" s="40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</row>
    <row r="150" spans="2:19" x14ac:dyDescent="0.25">
      <c r="L150" s="135"/>
    </row>
    <row r="151" spans="2:19" x14ac:dyDescent="0.25">
      <c r="L151" s="135"/>
    </row>
    <row r="152" spans="2:19" x14ac:dyDescent="0.25">
      <c r="L152" s="135"/>
    </row>
    <row r="153" spans="2:19" x14ac:dyDescent="0.25">
      <c r="L153" s="135"/>
    </row>
    <row r="154" spans="2:19" x14ac:dyDescent="0.25">
      <c r="L154" s="135"/>
    </row>
    <row r="155" spans="2:19" x14ac:dyDescent="0.25">
      <c r="L155" s="135"/>
    </row>
    <row r="156" spans="2:19" x14ac:dyDescent="0.25">
      <c r="L156" s="135"/>
    </row>
    <row r="157" spans="2:19" x14ac:dyDescent="0.25">
      <c r="L157" s="135"/>
    </row>
    <row r="158" spans="2:19" x14ac:dyDescent="0.25">
      <c r="L158" s="135"/>
    </row>
    <row r="159" spans="2:19" x14ac:dyDescent="0.25">
      <c r="L159" s="135"/>
    </row>
    <row r="160" spans="2:19" x14ac:dyDescent="0.25">
      <c r="L160" s="135"/>
    </row>
    <row r="161" spans="12:15" x14ac:dyDescent="0.25">
      <c r="L161" s="135"/>
    </row>
    <row r="162" spans="12:15" x14ac:dyDescent="0.25">
      <c r="L162" s="135"/>
    </row>
    <row r="163" spans="12:15" x14ac:dyDescent="0.25">
      <c r="L163" s="135"/>
    </row>
    <row r="164" spans="12:15" x14ac:dyDescent="0.25">
      <c r="L164" s="135"/>
    </row>
    <row r="165" spans="12:15" x14ac:dyDescent="0.25">
      <c r="L165" s="135"/>
    </row>
    <row r="166" spans="12:15" x14ac:dyDescent="0.25">
      <c r="L166" s="135"/>
    </row>
    <row r="167" spans="12:15" x14ac:dyDescent="0.25">
      <c r="L167" s="135"/>
    </row>
    <row r="168" spans="12:15" x14ac:dyDescent="0.25">
      <c r="L168" s="135"/>
    </row>
    <row r="169" spans="12:15" x14ac:dyDescent="0.25">
      <c r="L169" s="135"/>
    </row>
    <row r="170" spans="12:15" x14ac:dyDescent="0.25">
      <c r="L170" s="135"/>
    </row>
    <row r="171" spans="12:15" x14ac:dyDescent="0.25">
      <c r="L171" s="135"/>
    </row>
    <row r="172" spans="12:15" x14ac:dyDescent="0.25">
      <c r="L172" s="135"/>
    </row>
    <row r="173" spans="12:15" x14ac:dyDescent="0.25">
      <c r="L173" s="135"/>
    </row>
    <row r="175" spans="12:15" x14ac:dyDescent="0.25">
      <c r="L175" s="135"/>
      <c r="O175" s="134"/>
    </row>
  </sheetData>
  <mergeCells count="12">
    <mergeCell ref="B106:E106"/>
    <mergeCell ref="B4:S4"/>
    <mergeCell ref="B7:S7"/>
    <mergeCell ref="B8:S8"/>
    <mergeCell ref="H9:O9"/>
    <mergeCell ref="C10:E10"/>
    <mergeCell ref="D13:E13"/>
    <mergeCell ref="D14:E14"/>
    <mergeCell ref="D15:E15"/>
    <mergeCell ref="D18:E18"/>
    <mergeCell ref="C26:C27"/>
    <mergeCell ref="D31:E31"/>
  </mergeCells>
  <pageMargins left="0.7" right="0.7" top="0.75" bottom="0.75" header="0.3" footer="0.3"/>
  <pageSetup paperSize="5" scale="70" orientation="landscape" verticalDpi="0" r:id="rId1"/>
  <rowBreaks count="2" manualBreakCount="2">
    <brk id="86" max="19" man="1"/>
    <brk id="11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E03D42854CD048A77F9F7C0E43C7D3" ma:contentTypeVersion="5" ma:contentTypeDescription="Create a new document." ma:contentTypeScope="" ma:versionID="ecac7722b04d11b9ea68bd8ed2f786bb">
  <xsd:schema xmlns:xsd="http://www.w3.org/2001/XMLSchema" xmlns:xs="http://www.w3.org/2001/XMLSchema" xmlns:p="http://schemas.microsoft.com/office/2006/metadata/properties" xmlns:ns3="a4eaaf5b-c3fc-4def-a098-161a228ecc00" targetNamespace="http://schemas.microsoft.com/office/2006/metadata/properties" ma:root="true" ma:fieldsID="fb43c412b80965acfc8d2afc60d023fc" ns3:_="">
    <xsd:import namespace="a4eaaf5b-c3fc-4def-a098-161a228ecc0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aaf5b-c3fc-4def-a098-161a228ecc0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9A2F19-9B85-42B1-8CB3-C691BEA7C2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eaaf5b-c3fc-4def-a098-161a228ecc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96E67A-9725-4262-9430-970DB0DDF1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5A43FB-86A1-4BE6-B638-58E7ACD9AC2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a4eaaf5b-c3fc-4def-a098-161a228ecc00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Arias</dc:creator>
  <cp:lastModifiedBy>Estefany Paulino Leiba</cp:lastModifiedBy>
  <cp:lastPrinted>2025-01-10T14:21:44Z</cp:lastPrinted>
  <dcterms:created xsi:type="dcterms:W3CDTF">2024-09-11T13:53:51Z</dcterms:created>
  <dcterms:modified xsi:type="dcterms:W3CDTF">2025-01-14T15:00:36Z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0x01010045E03D42854CD048A77F9F7C0E43C7D3</vt:lpwstr>
  </property>
</Properties>
</file>