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tables/table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stefany paulino\Desktop\oai\OAI 2023\Compras 2023\PACC-2023\"/>
    </mc:Choice>
  </mc:AlternateContent>
  <workbookProtection workbookPassword="A90E" lockStructure="1"/>
  <bookViews>
    <workbookView xWindow="0" yWindow="0" windowWidth="21600" windowHeight="903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PACC!$A$1:$J$1297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256" i="2" l="1"/>
  <c r="I1256" i="2"/>
  <c r="H1256" i="2"/>
  <c r="C1245" i="2"/>
  <c r="C1243" i="2"/>
  <c r="J1238" i="2"/>
  <c r="I1238" i="2"/>
  <c r="H1238" i="2"/>
  <c r="C1228" i="2"/>
  <c r="C1226" i="2"/>
  <c r="J1221" i="2"/>
  <c r="I1221" i="2"/>
  <c r="H1221" i="2"/>
  <c r="C1216" i="2"/>
  <c r="C1214" i="2"/>
  <c r="J1209" i="2"/>
  <c r="I1209" i="2"/>
  <c r="H1209" i="2"/>
  <c r="C1204" i="2"/>
  <c r="C1202" i="2"/>
  <c r="J1197" i="2"/>
  <c r="I1197" i="2"/>
  <c r="H1197" i="2"/>
  <c r="C1187" i="2"/>
  <c r="C1185" i="2"/>
  <c r="J1180" i="2"/>
  <c r="I1180" i="2"/>
  <c r="H1180" i="2"/>
  <c r="C1168" i="2"/>
  <c r="C1166" i="2"/>
  <c r="B525" i="2"/>
  <c r="F1255" i="2"/>
  <c r="B348" i="2"/>
  <c r="F1220" i="2"/>
  <c r="B1196" i="2"/>
  <c r="B539" i="2"/>
  <c r="B1179" i="2"/>
  <c r="F1250" i="2"/>
  <c r="B1207" i="2"/>
  <c r="F1177" i="2"/>
  <c r="B1234" i="2"/>
  <c r="B1173" i="2"/>
  <c r="B1232" i="2"/>
  <c r="F1232" i="2"/>
  <c r="B1172" i="2"/>
  <c r="F1249" i="2"/>
  <c r="F1253" i="2"/>
  <c r="B1253" i="2"/>
  <c r="B1235" i="2"/>
  <c r="F1248" i="2"/>
  <c r="F1173" i="2"/>
  <c r="F525" i="2"/>
  <c r="F1171" i="2"/>
  <c r="F1231" i="2"/>
  <c r="B1178" i="2"/>
  <c r="B1231" i="2"/>
  <c r="B1195" i="2"/>
  <c r="B1174" i="2"/>
  <c r="B1233" i="2"/>
  <c r="B1193" i="2"/>
  <c r="B1175" i="2"/>
  <c r="B1194" i="2"/>
  <c r="B1190" i="2"/>
  <c r="B524" i="2"/>
  <c r="F1208" i="2"/>
  <c r="F1176" i="2"/>
  <c r="F1175" i="2"/>
  <c r="F1192" i="2"/>
  <c r="F524" i="2"/>
  <c r="F1252" i="2"/>
  <c r="F1178" i="2"/>
  <c r="B1191" i="2"/>
  <c r="B1176" i="2"/>
  <c r="F539" i="2"/>
  <c r="B1248" i="2"/>
  <c r="B538" i="2"/>
  <c r="F1190" i="2"/>
  <c r="F1207" i="2"/>
  <c r="F1251" i="2"/>
  <c r="F1235" i="2"/>
  <c r="F1191" i="2"/>
  <c r="B1254" i="2"/>
  <c r="B1177" i="2"/>
  <c r="F1172" i="2"/>
  <c r="F1236" i="2"/>
  <c r="B1252" i="2"/>
  <c r="F538" i="2"/>
  <c r="B1208" i="2"/>
  <c r="B1171" i="2"/>
  <c r="F1174" i="2"/>
  <c r="F1195" i="2"/>
  <c r="F1219" i="2"/>
  <c r="F1254" i="2"/>
  <c r="F348" i="2"/>
  <c r="F1179" i="2"/>
  <c r="B1251" i="2"/>
  <c r="F1193" i="2"/>
  <c r="B1250" i="2"/>
  <c r="F1234" i="2"/>
  <c r="F1196" i="2"/>
  <c r="B1220" i="2"/>
  <c r="F1194" i="2"/>
  <c r="B1237" i="2"/>
  <c r="B1249" i="2"/>
  <c r="F1233" i="2"/>
  <c r="B1192" i="2"/>
  <c r="B1219" i="2"/>
  <c r="F1237" i="2"/>
  <c r="B1255" i="2"/>
  <c r="B1236" i="2"/>
  <c r="F1256" i="2" l="1"/>
  <c r="F1238" i="2"/>
  <c r="F1221" i="2"/>
  <c r="F1209" i="2"/>
  <c r="F1197" i="2"/>
  <c r="F1180" i="2"/>
  <c r="J1161" i="2" l="1"/>
  <c r="I1161" i="2"/>
  <c r="H1161" i="2"/>
  <c r="C1155" i="2"/>
  <c r="C1153" i="2"/>
  <c r="J1148" i="2"/>
  <c r="I1148" i="2"/>
  <c r="H1148" i="2"/>
  <c r="C1144" i="2"/>
  <c r="C1142" i="2"/>
  <c r="J1137" i="2"/>
  <c r="I1137" i="2"/>
  <c r="H1137" i="2"/>
  <c r="C1097" i="2"/>
  <c r="C1095" i="2"/>
  <c r="J1090" i="2"/>
  <c r="I1090" i="2"/>
  <c r="H1090" i="2"/>
  <c r="C1085" i="2"/>
  <c r="C1083" i="2"/>
  <c r="J1078" i="2"/>
  <c r="I1078" i="2"/>
  <c r="H1078" i="2"/>
  <c r="C1056" i="2"/>
  <c r="C1054" i="2"/>
  <c r="J1049" i="2"/>
  <c r="I1049" i="2"/>
  <c r="H1049" i="2"/>
  <c r="C1044" i="2"/>
  <c r="C1042" i="2"/>
  <c r="F1102" i="2"/>
  <c r="F362" i="2"/>
  <c r="F1109" i="2"/>
  <c r="B1120" i="2"/>
  <c r="B1129" i="2"/>
  <c r="B1125" i="2"/>
  <c r="F361" i="2"/>
  <c r="F1048" i="2"/>
  <c r="F1126" i="2"/>
  <c r="F1114" i="2"/>
  <c r="B1127" i="2"/>
  <c r="B1069" i="2"/>
  <c r="F1106" i="2"/>
  <c r="F1107" i="2"/>
  <c r="B1061" i="2"/>
  <c r="F1064" i="2"/>
  <c r="F1089" i="2"/>
  <c r="F1072" i="2"/>
  <c r="F1131" i="2"/>
  <c r="B1128" i="2"/>
  <c r="B1109" i="2"/>
  <c r="F1110" i="2"/>
  <c r="F1108" i="2"/>
  <c r="F1112" i="2"/>
  <c r="B1102" i="2"/>
  <c r="F1100" i="2"/>
  <c r="B1074" i="2"/>
  <c r="F347" i="2"/>
  <c r="F1147" i="2"/>
  <c r="B1136" i="2"/>
  <c r="B1115" i="2"/>
  <c r="B1071" i="2"/>
  <c r="F1133" i="2"/>
  <c r="B1134" i="2"/>
  <c r="B641" i="2"/>
  <c r="F641" i="2"/>
  <c r="B1077" i="2"/>
  <c r="F1065" i="2"/>
  <c r="F1118" i="2"/>
  <c r="F1075" i="2"/>
  <c r="F685" i="2"/>
  <c r="F1122" i="2"/>
  <c r="F1105" i="2"/>
  <c r="B347" i="2"/>
  <c r="F1060" i="2"/>
  <c r="F1059" i="2"/>
  <c r="F1129" i="2"/>
  <c r="B1112" i="2"/>
  <c r="B1121" i="2"/>
  <c r="B1124" i="2"/>
  <c r="B1123" i="2"/>
  <c r="F1130" i="2"/>
  <c r="B1089" i="2"/>
  <c r="B1070" i="2"/>
  <c r="F1116" i="2"/>
  <c r="F1159" i="2"/>
  <c r="B1068" i="2"/>
  <c r="F1047" i="2"/>
  <c r="F654" i="2"/>
  <c r="F1062" i="2"/>
  <c r="F1121" i="2"/>
  <c r="F1136" i="2"/>
  <c r="F1104" i="2"/>
  <c r="B1065" i="2"/>
  <c r="B1106" i="2"/>
  <c r="B1126" i="2"/>
  <c r="B655" i="2"/>
  <c r="B1100" i="2"/>
  <c r="B1133" i="2"/>
  <c r="F1071" i="2"/>
  <c r="B1132" i="2"/>
  <c r="B1103" i="2"/>
  <c r="B1064" i="2"/>
  <c r="B1075" i="2"/>
  <c r="F1115" i="2"/>
  <c r="F1103" i="2"/>
  <c r="F1076" i="2"/>
  <c r="F655" i="2"/>
  <c r="B1105" i="2"/>
  <c r="F1070" i="2"/>
  <c r="F1101" i="2"/>
  <c r="F1124" i="2"/>
  <c r="F1128" i="2"/>
  <c r="B1119" i="2"/>
  <c r="B1060" i="2"/>
  <c r="F1111" i="2"/>
  <c r="F1127" i="2"/>
  <c r="F1063" i="2"/>
  <c r="B1135" i="2"/>
  <c r="F1135" i="2"/>
  <c r="B1063" i="2"/>
  <c r="B1067" i="2"/>
  <c r="B1122" i="2"/>
  <c r="F1125" i="2"/>
  <c r="B1147" i="2"/>
  <c r="B1130" i="2"/>
  <c r="B361" i="2"/>
  <c r="F1061" i="2"/>
  <c r="B1047" i="2"/>
  <c r="B1108" i="2"/>
  <c r="B1104" i="2"/>
  <c r="B362" i="2"/>
  <c r="F1074" i="2"/>
  <c r="F1113" i="2"/>
  <c r="F1069" i="2"/>
  <c r="B1062" i="2"/>
  <c r="F1073" i="2"/>
  <c r="B1158" i="2"/>
  <c r="B346" i="2"/>
  <c r="B1111" i="2"/>
  <c r="F1077" i="2"/>
  <c r="B640" i="2"/>
  <c r="B1116" i="2"/>
  <c r="F1119" i="2"/>
  <c r="F1132" i="2"/>
  <c r="F1117" i="2"/>
  <c r="B1131" i="2"/>
  <c r="B1066" i="2"/>
  <c r="B1114" i="2"/>
  <c r="B1159" i="2"/>
  <c r="B1048" i="2"/>
  <c r="B1101" i="2"/>
  <c r="F346" i="2"/>
  <c r="B1073" i="2"/>
  <c r="F1067" i="2"/>
  <c r="B1117" i="2"/>
  <c r="B1110" i="2"/>
  <c r="B1088" i="2"/>
  <c r="F640" i="2"/>
  <c r="B1118" i="2"/>
  <c r="B1107" i="2"/>
  <c r="F1066" i="2"/>
  <c r="F1120" i="2"/>
  <c r="B1072" i="2"/>
  <c r="F1088" i="2"/>
  <c r="F1158" i="2"/>
  <c r="F1134" i="2"/>
  <c r="B1113" i="2"/>
  <c r="F1123" i="2"/>
  <c r="B1059" i="2"/>
  <c r="B1160" i="2"/>
  <c r="B685" i="2"/>
  <c r="F1068" i="2"/>
  <c r="B654" i="2"/>
  <c r="F1160" i="2"/>
  <c r="B1076" i="2"/>
  <c r="F1161" i="2" l="1"/>
  <c r="F1148" i="2"/>
  <c r="F1137" i="2"/>
  <c r="F1090" i="2"/>
  <c r="F1078" i="2"/>
  <c r="F1049" i="2"/>
  <c r="J1037" i="2" l="1"/>
  <c r="I1037" i="2"/>
  <c r="H1037" i="2"/>
  <c r="C1018" i="2"/>
  <c r="C1016" i="2"/>
  <c r="B1032" i="2"/>
  <c r="B1022" i="2"/>
  <c r="B1035" i="2"/>
  <c r="F1035" i="2"/>
  <c r="B1023" i="2"/>
  <c r="B1025" i="2"/>
  <c r="F1030" i="2"/>
  <c r="F1031" i="2"/>
  <c r="B1036" i="2"/>
  <c r="B1033" i="2"/>
  <c r="B1028" i="2"/>
  <c r="B1031" i="2"/>
  <c r="B1027" i="2"/>
  <c r="F1028" i="2"/>
  <c r="F1022" i="2"/>
  <c r="F1032" i="2"/>
  <c r="F1027" i="2"/>
  <c r="F1026" i="2"/>
  <c r="F1033" i="2"/>
  <c r="F1021" i="2"/>
  <c r="F1029" i="2"/>
  <c r="B1034" i="2"/>
  <c r="F1024" i="2"/>
  <c r="F1025" i="2"/>
  <c r="B1029" i="2"/>
  <c r="B1021" i="2"/>
  <c r="B1026" i="2"/>
  <c r="B1030" i="2"/>
  <c r="F1023" i="2"/>
  <c r="B1024" i="2"/>
  <c r="F1036" i="2"/>
  <c r="F1034" i="2"/>
  <c r="F1037" i="2" l="1"/>
  <c r="J1011" i="2" l="1"/>
  <c r="I1011" i="2"/>
  <c r="H1011" i="2"/>
  <c r="C1007" i="2"/>
  <c r="C1005" i="2"/>
  <c r="B1010" i="2"/>
  <c r="F1010" i="2"/>
  <c r="F1011" i="2" l="1"/>
  <c r="J1000" i="2" l="1"/>
  <c r="I1000" i="2"/>
  <c r="H1000" i="2"/>
  <c r="C988" i="2"/>
  <c r="C986" i="2"/>
  <c r="J981" i="2"/>
  <c r="I981" i="2"/>
  <c r="H981" i="2"/>
  <c r="C971" i="2"/>
  <c r="C969" i="2"/>
  <c r="J964" i="2"/>
  <c r="I964" i="2"/>
  <c r="H964" i="2"/>
  <c r="C960" i="2"/>
  <c r="C958" i="2"/>
  <c r="J953" i="2"/>
  <c r="I953" i="2"/>
  <c r="H953" i="2"/>
  <c r="C949" i="2"/>
  <c r="C947" i="2"/>
  <c r="J942" i="2"/>
  <c r="I942" i="2"/>
  <c r="H942" i="2"/>
  <c r="C934" i="2"/>
  <c r="C932" i="2"/>
  <c r="J927" i="2"/>
  <c r="I927" i="2"/>
  <c r="H927" i="2"/>
  <c r="C919" i="2"/>
  <c r="C917" i="2"/>
  <c r="J912" i="2"/>
  <c r="I912" i="2"/>
  <c r="H912" i="2"/>
  <c r="C906" i="2"/>
  <c r="C904" i="2"/>
  <c r="J899" i="2"/>
  <c r="I899" i="2"/>
  <c r="H899" i="2"/>
  <c r="C893" i="2"/>
  <c r="C891" i="2"/>
  <c r="F923" i="2"/>
  <c r="B999" i="2"/>
  <c r="F952" i="2"/>
  <c r="B974" i="2"/>
  <c r="B977" i="2"/>
  <c r="F898" i="2"/>
  <c r="B993" i="2"/>
  <c r="F996" i="2"/>
  <c r="F980" i="2"/>
  <c r="F977" i="2"/>
  <c r="B963" i="2"/>
  <c r="F922" i="2"/>
  <c r="F974" i="2"/>
  <c r="B926" i="2"/>
  <c r="F883" i="2"/>
  <c r="B940" i="2"/>
  <c r="F992" i="2"/>
  <c r="F910" i="2"/>
  <c r="F979" i="2"/>
  <c r="B925" i="2"/>
  <c r="F939" i="2"/>
  <c r="B975" i="2"/>
  <c r="F884" i="2"/>
  <c r="B978" i="2"/>
  <c r="F938" i="2"/>
  <c r="B938" i="2"/>
  <c r="B911" i="2"/>
  <c r="B996" i="2"/>
  <c r="B998" i="2"/>
  <c r="F993" i="2"/>
  <c r="F924" i="2"/>
  <c r="B976" i="2"/>
  <c r="B980" i="2"/>
  <c r="B992" i="2"/>
  <c r="B952" i="2"/>
  <c r="B937" i="2"/>
  <c r="F978" i="2"/>
  <c r="B898" i="2"/>
  <c r="B997" i="2"/>
  <c r="F975" i="2"/>
  <c r="F925" i="2"/>
  <c r="B897" i="2"/>
  <c r="B941" i="2"/>
  <c r="F994" i="2"/>
  <c r="F940" i="2"/>
  <c r="F998" i="2"/>
  <c r="F991" i="2"/>
  <c r="B939" i="2"/>
  <c r="F897" i="2"/>
  <c r="F909" i="2"/>
  <c r="B922" i="2"/>
  <c r="F937" i="2"/>
  <c r="F995" i="2"/>
  <c r="B909" i="2"/>
  <c r="B923" i="2"/>
  <c r="B910" i="2"/>
  <c r="B994" i="2"/>
  <c r="F997" i="2"/>
  <c r="F999" i="2"/>
  <c r="F896" i="2"/>
  <c r="B896" i="2"/>
  <c r="F963" i="2"/>
  <c r="B995" i="2"/>
  <c r="F976" i="2"/>
  <c r="F926" i="2"/>
  <c r="B979" i="2"/>
  <c r="F941" i="2"/>
  <c r="B924" i="2"/>
  <c r="F911" i="2"/>
  <c r="F885" i="2"/>
  <c r="B991" i="2"/>
  <c r="F1000" i="2" l="1"/>
  <c r="F981" i="2"/>
  <c r="F964" i="2"/>
  <c r="F953" i="2"/>
  <c r="F942" i="2"/>
  <c r="F927" i="2"/>
  <c r="F912" i="2"/>
  <c r="F899" i="2"/>
  <c r="J886" i="2"/>
  <c r="I886" i="2"/>
  <c r="H886" i="2"/>
  <c r="C880" i="2"/>
  <c r="C878" i="2"/>
  <c r="J873" i="2"/>
  <c r="I873" i="2"/>
  <c r="H873" i="2"/>
  <c r="C868" i="2"/>
  <c r="C866" i="2"/>
  <c r="J861" i="2"/>
  <c r="I861" i="2"/>
  <c r="H861" i="2"/>
  <c r="C857" i="2"/>
  <c r="C855" i="2"/>
  <c r="J850" i="2"/>
  <c r="I850" i="2"/>
  <c r="H850" i="2"/>
  <c r="C843" i="2"/>
  <c r="C841" i="2"/>
  <c r="J836" i="2"/>
  <c r="I836" i="2"/>
  <c r="H836" i="2"/>
  <c r="C830" i="2"/>
  <c r="C828" i="2"/>
  <c r="J823" i="2"/>
  <c r="I823" i="2"/>
  <c r="H823" i="2"/>
  <c r="C819" i="2"/>
  <c r="C817" i="2"/>
  <c r="J812" i="2"/>
  <c r="I812" i="2"/>
  <c r="H812" i="2"/>
  <c r="C808" i="2"/>
  <c r="C806" i="2"/>
  <c r="J801" i="2"/>
  <c r="I801" i="2"/>
  <c r="H801" i="2"/>
  <c r="C797" i="2"/>
  <c r="C795" i="2"/>
  <c r="B849" i="2"/>
  <c r="B885" i="2"/>
  <c r="F871" i="2"/>
  <c r="B822" i="2"/>
  <c r="B834" i="2"/>
  <c r="F872" i="2"/>
  <c r="F800" i="2"/>
  <c r="F849" i="2"/>
  <c r="F811" i="2"/>
  <c r="B833" i="2"/>
  <c r="F834" i="2"/>
  <c r="F822" i="2"/>
  <c r="F848" i="2"/>
  <c r="F846" i="2"/>
  <c r="B835" i="2"/>
  <c r="B811" i="2"/>
  <c r="F860" i="2"/>
  <c r="B848" i="2"/>
  <c r="B846" i="2"/>
  <c r="B871" i="2"/>
  <c r="B800" i="2"/>
  <c r="B872" i="2"/>
  <c r="F833" i="2"/>
  <c r="F847" i="2"/>
  <c r="F835" i="2"/>
  <c r="B847" i="2"/>
  <c r="B860" i="2"/>
  <c r="B883" i="2"/>
  <c r="B884" i="2"/>
  <c r="F886" i="2" l="1"/>
  <c r="F873" i="2"/>
  <c r="F861" i="2"/>
  <c r="F850" i="2"/>
  <c r="F836" i="2"/>
  <c r="F823" i="2"/>
  <c r="F812" i="2"/>
  <c r="F801" i="2"/>
  <c r="J790" i="2" l="1"/>
  <c r="I790" i="2"/>
  <c r="H790" i="2"/>
  <c r="C777" i="2"/>
  <c r="C775" i="2"/>
  <c r="J770" i="2"/>
  <c r="I770" i="2"/>
  <c r="H770" i="2"/>
  <c r="C759" i="2"/>
  <c r="C757" i="2"/>
  <c r="J752" i="2"/>
  <c r="I752" i="2"/>
  <c r="H752" i="2"/>
  <c r="C748" i="2"/>
  <c r="C746" i="2"/>
  <c r="J741" i="2"/>
  <c r="I741" i="2"/>
  <c r="H741" i="2"/>
  <c r="C737" i="2"/>
  <c r="C735" i="2"/>
  <c r="J730" i="2"/>
  <c r="I730" i="2"/>
  <c r="H730" i="2"/>
  <c r="C726" i="2"/>
  <c r="C724" i="2"/>
  <c r="J719" i="2"/>
  <c r="I719" i="2"/>
  <c r="H719" i="2"/>
  <c r="C715" i="2"/>
  <c r="C713" i="2"/>
  <c r="J708" i="2"/>
  <c r="I708" i="2"/>
  <c r="H708" i="2"/>
  <c r="C704" i="2"/>
  <c r="C702" i="2"/>
  <c r="J697" i="2"/>
  <c r="I697" i="2"/>
  <c r="H697" i="2"/>
  <c r="C693" i="2"/>
  <c r="C691" i="2"/>
  <c r="J686" i="2"/>
  <c r="I686" i="2"/>
  <c r="H686" i="2"/>
  <c r="C677" i="2"/>
  <c r="C675" i="2"/>
  <c r="J670" i="2"/>
  <c r="I670" i="2"/>
  <c r="H670" i="2"/>
  <c r="C663" i="2"/>
  <c r="C661" i="2"/>
  <c r="J656" i="2"/>
  <c r="I656" i="2"/>
  <c r="H656" i="2"/>
  <c r="C649" i="2"/>
  <c r="C647" i="2"/>
  <c r="J642" i="2"/>
  <c r="I642" i="2"/>
  <c r="H642" i="2"/>
  <c r="C635" i="2"/>
  <c r="C633" i="2"/>
  <c r="J628" i="2"/>
  <c r="I628" i="2"/>
  <c r="H628" i="2"/>
  <c r="C622" i="2"/>
  <c r="C620" i="2"/>
  <c r="J615" i="2"/>
  <c r="I615" i="2"/>
  <c r="H615" i="2"/>
  <c r="C603" i="2"/>
  <c r="C601" i="2"/>
  <c r="J596" i="2"/>
  <c r="I596" i="2"/>
  <c r="H596" i="2"/>
  <c r="C589" i="2"/>
  <c r="C587" i="2"/>
  <c r="J582" i="2"/>
  <c r="I582" i="2"/>
  <c r="H582" i="2"/>
  <c r="C575" i="2"/>
  <c r="C573" i="2"/>
  <c r="J568" i="2"/>
  <c r="I568" i="2"/>
  <c r="H568" i="2"/>
  <c r="C561" i="2"/>
  <c r="C559" i="2"/>
  <c r="J554" i="2"/>
  <c r="I554" i="2"/>
  <c r="H554" i="2"/>
  <c r="C547" i="2"/>
  <c r="C545" i="2"/>
  <c r="F784" i="2"/>
  <c r="B607" i="2"/>
  <c r="F681" i="2"/>
  <c r="B553" i="2"/>
  <c r="F580" i="2"/>
  <c r="B581" i="2"/>
  <c r="F625" i="2"/>
  <c r="F682" i="2"/>
  <c r="F782" i="2"/>
  <c r="F767" i="2"/>
  <c r="F653" i="2"/>
  <c r="B564" i="2"/>
  <c r="F627" i="2"/>
  <c r="F683" i="2"/>
  <c r="F592" i="2"/>
  <c r="F684" i="2"/>
  <c r="F638" i="2"/>
  <c r="B762" i="2"/>
  <c r="B783" i="2"/>
  <c r="B707" i="2"/>
  <c r="F707" i="2"/>
  <c r="B764" i="2"/>
  <c r="B765" i="2"/>
  <c r="F607" i="2"/>
  <c r="B766" i="2"/>
  <c r="F788" i="2"/>
  <c r="B782" i="2"/>
  <c r="F668" i="2"/>
  <c r="B639" i="2"/>
  <c r="B625" i="2"/>
  <c r="B669" i="2"/>
  <c r="B718" i="2"/>
  <c r="B789" i="2"/>
  <c r="F763" i="2"/>
  <c r="B788" i="2"/>
  <c r="F666" i="2"/>
  <c r="F669" i="2"/>
  <c r="F606" i="2"/>
  <c r="F566" i="2"/>
  <c r="F783" i="2"/>
  <c r="B684" i="2"/>
  <c r="B683" i="2"/>
  <c r="B626" i="2"/>
  <c r="B740" i="2"/>
  <c r="B696" i="2"/>
  <c r="F610" i="2"/>
  <c r="B611" i="2"/>
  <c r="B729" i="2"/>
  <c r="F762" i="2"/>
  <c r="F553" i="2"/>
  <c r="F639" i="2"/>
  <c r="B612" i="2"/>
  <c r="B579" i="2"/>
  <c r="B751" i="2"/>
  <c r="B565" i="2"/>
  <c r="F780" i="2"/>
  <c r="B550" i="2"/>
  <c r="B606" i="2"/>
  <c r="B614" i="2"/>
  <c r="B551" i="2"/>
  <c r="B610" i="2"/>
  <c r="B666" i="2"/>
  <c r="B787" i="2"/>
  <c r="B767" i="2"/>
  <c r="F769" i="2"/>
  <c r="B682" i="2"/>
  <c r="B627" i="2"/>
  <c r="B769" i="2"/>
  <c r="F696" i="2"/>
  <c r="B668" i="2"/>
  <c r="B652" i="2"/>
  <c r="B580" i="2"/>
  <c r="B785" i="2"/>
  <c r="B567" i="2"/>
  <c r="B786" i="2"/>
  <c r="B593" i="2"/>
  <c r="B595" i="2"/>
  <c r="F729" i="2"/>
  <c r="F718" i="2"/>
  <c r="F578" i="2"/>
  <c r="B594" i="2"/>
  <c r="B680" i="2"/>
  <c r="F614" i="2"/>
  <c r="F611" i="2"/>
  <c r="B609" i="2"/>
  <c r="B638" i="2"/>
  <c r="B578" i="2"/>
  <c r="B653" i="2"/>
  <c r="F781" i="2"/>
  <c r="F667" i="2"/>
  <c r="F593" i="2"/>
  <c r="F608" i="2"/>
  <c r="F564" i="2"/>
  <c r="F612" i="2"/>
  <c r="B613" i="2"/>
  <c r="F785" i="2"/>
  <c r="B780" i="2"/>
  <c r="F740" i="2"/>
  <c r="F595" i="2"/>
  <c r="F786" i="2"/>
  <c r="F652" i="2"/>
  <c r="F764" i="2"/>
  <c r="B592" i="2"/>
  <c r="F550" i="2"/>
  <c r="B608" i="2"/>
  <c r="F565" i="2"/>
  <c r="B784" i="2"/>
  <c r="F581" i="2"/>
  <c r="F626" i="2"/>
  <c r="B552" i="2"/>
  <c r="B681" i="2"/>
  <c r="F765" i="2"/>
  <c r="F768" i="2"/>
  <c r="F680" i="2"/>
  <c r="B566" i="2"/>
  <c r="F551" i="2"/>
  <c r="F579" i="2"/>
  <c r="B768" i="2"/>
  <c r="B763" i="2"/>
  <c r="F552" i="2"/>
  <c r="F751" i="2"/>
  <c r="F613" i="2"/>
  <c r="F766" i="2"/>
  <c r="F594" i="2"/>
  <c r="F789" i="2"/>
  <c r="F567" i="2"/>
  <c r="F609" i="2"/>
  <c r="B781" i="2"/>
  <c r="B667" i="2"/>
  <c r="F787" i="2"/>
  <c r="F790" i="2" l="1"/>
  <c r="F770" i="2"/>
  <c r="F752" i="2"/>
  <c r="F741" i="2"/>
  <c r="F730" i="2"/>
  <c r="F719" i="2"/>
  <c r="F708" i="2"/>
  <c r="F697" i="2"/>
  <c r="F686" i="2"/>
  <c r="F670" i="2"/>
  <c r="F656" i="2"/>
  <c r="F642" i="2"/>
  <c r="F628" i="2"/>
  <c r="F615" i="2"/>
  <c r="F596" i="2"/>
  <c r="F582" i="2"/>
  <c r="F568" i="2"/>
  <c r="F554" i="2"/>
  <c r="J540" i="2" l="1"/>
  <c r="I540" i="2"/>
  <c r="H540" i="2"/>
  <c r="C533" i="2"/>
  <c r="C531" i="2"/>
  <c r="J526" i="2"/>
  <c r="I526" i="2"/>
  <c r="H526" i="2"/>
  <c r="C519" i="2"/>
  <c r="C517" i="2"/>
  <c r="J512" i="2"/>
  <c r="I512" i="2"/>
  <c r="H512" i="2"/>
  <c r="C503" i="2"/>
  <c r="C501" i="2"/>
  <c r="J496" i="2"/>
  <c r="I496" i="2"/>
  <c r="H496" i="2"/>
  <c r="C463" i="2"/>
  <c r="C461" i="2"/>
  <c r="J456" i="2"/>
  <c r="I456" i="2"/>
  <c r="H456" i="2"/>
  <c r="C451" i="2"/>
  <c r="C449" i="2"/>
  <c r="J444" i="2"/>
  <c r="I444" i="2"/>
  <c r="H444" i="2"/>
  <c r="C420" i="2"/>
  <c r="C418" i="2"/>
  <c r="J413" i="2"/>
  <c r="I413" i="2"/>
  <c r="H413" i="2"/>
  <c r="C382" i="2"/>
  <c r="C380" i="2"/>
  <c r="J375" i="2"/>
  <c r="I375" i="2"/>
  <c r="H375" i="2"/>
  <c r="C370" i="2"/>
  <c r="C368" i="2"/>
  <c r="J363" i="2"/>
  <c r="I363" i="2"/>
  <c r="H363" i="2"/>
  <c r="C356" i="2"/>
  <c r="C354" i="2"/>
  <c r="J349" i="2"/>
  <c r="I349" i="2"/>
  <c r="H349" i="2"/>
  <c r="C341" i="2"/>
  <c r="C339" i="2"/>
  <c r="J334" i="2"/>
  <c r="I334" i="2"/>
  <c r="H334" i="2"/>
  <c r="C329" i="2"/>
  <c r="C327" i="2"/>
  <c r="J322" i="2"/>
  <c r="I322" i="2"/>
  <c r="H322" i="2"/>
  <c r="C295" i="2"/>
  <c r="C293" i="2"/>
  <c r="J288" i="2"/>
  <c r="I288" i="2"/>
  <c r="H288" i="2"/>
  <c r="C284" i="2"/>
  <c r="C282" i="2"/>
  <c r="J277" i="2"/>
  <c r="I277" i="2"/>
  <c r="H277" i="2"/>
  <c r="C251" i="2"/>
  <c r="C249" i="2"/>
  <c r="J244" i="2"/>
  <c r="I244" i="2"/>
  <c r="H244" i="2"/>
  <c r="C218" i="2"/>
  <c r="C216" i="2"/>
  <c r="J211" i="2"/>
  <c r="I211" i="2"/>
  <c r="H211" i="2"/>
  <c r="C206" i="2"/>
  <c r="C204" i="2"/>
  <c r="J199" i="2"/>
  <c r="I199" i="2"/>
  <c r="H199" i="2"/>
  <c r="C169" i="2"/>
  <c r="C167" i="2"/>
  <c r="J162" i="2"/>
  <c r="I162" i="2"/>
  <c r="H162" i="2"/>
  <c r="C135" i="2"/>
  <c r="C133" i="2"/>
  <c r="J128" i="2"/>
  <c r="I128" i="2"/>
  <c r="H128" i="2"/>
  <c r="C123" i="2"/>
  <c r="C121" i="2"/>
  <c r="J116" i="2"/>
  <c r="I116" i="2"/>
  <c r="H116" i="2"/>
  <c r="C90" i="2"/>
  <c r="C88" i="2"/>
  <c r="J83" i="2"/>
  <c r="I83" i="2"/>
  <c r="H83" i="2"/>
  <c r="C56" i="2"/>
  <c r="C54" i="2"/>
  <c r="J10" i="5" l="1"/>
  <c r="I10" i="5"/>
  <c r="H10" i="5"/>
  <c r="C6" i="5"/>
  <c r="C4" i="5"/>
  <c r="J49" i="2"/>
  <c r="C38" i="1" s="1"/>
  <c r="I49" i="2"/>
  <c r="H49" i="2"/>
  <c r="C20" i="1" s="1"/>
  <c r="C20" i="2"/>
  <c r="C18" i="2"/>
  <c r="B3" i="2"/>
  <c r="C39" i="1"/>
  <c r="C14" i="1"/>
  <c r="C13" i="1"/>
  <c r="C12" i="1"/>
  <c r="C11" i="1"/>
  <c r="C10" i="1"/>
  <c r="C9" i="1"/>
  <c r="C28" i="1" l="1"/>
  <c r="C31" i="1"/>
  <c r="C33" i="1"/>
  <c r="C35" i="1"/>
  <c r="C29" i="1"/>
  <c r="C36" i="1"/>
  <c r="C32" i="1"/>
  <c r="C37" i="1"/>
  <c r="C30" i="1"/>
  <c r="C34" i="1"/>
  <c r="C17" i="1"/>
  <c r="C19" i="1"/>
  <c r="B488" i="2"/>
  <c r="B256" i="2"/>
  <c r="B240" i="2"/>
  <c r="B433" i="2"/>
  <c r="F271" i="2"/>
  <c r="F506" i="2"/>
  <c r="F510" i="2"/>
  <c r="F43" i="2"/>
  <c r="F110" i="2"/>
  <c r="B82" i="2"/>
  <c r="F390" i="2"/>
  <c r="B469" i="2"/>
  <c r="F153" i="2"/>
  <c r="B46" i="2"/>
  <c r="F175" i="2"/>
  <c r="F401" i="2"/>
  <c r="B40" i="2"/>
  <c r="B471" i="2"/>
  <c r="F238" i="2"/>
  <c r="F404" i="2"/>
  <c r="B41" i="2"/>
  <c r="B406" i="2"/>
  <c r="F73" i="2"/>
  <c r="B487" i="2"/>
  <c r="B398" i="2"/>
  <c r="F483" i="2"/>
  <c r="B102" i="2"/>
  <c r="B149" i="2"/>
  <c r="F243" i="2"/>
  <c r="B198" i="2"/>
  <c r="B150" i="2"/>
  <c r="B318" i="2"/>
  <c r="F399" i="2"/>
  <c r="F470" i="2"/>
  <c r="F161" i="2"/>
  <c r="B321" i="2"/>
  <c r="F314" i="2"/>
  <c r="B537" i="2"/>
  <c r="B224" i="2"/>
  <c r="B390" i="2"/>
  <c r="F59" i="2"/>
  <c r="B360" i="2"/>
  <c r="B485" i="2"/>
  <c r="F160" i="2"/>
  <c r="F65" i="2"/>
  <c r="F223" i="2"/>
  <c r="F491" i="2"/>
  <c r="F40" i="2"/>
  <c r="F428" i="2"/>
  <c r="B141" i="2"/>
  <c r="F431" i="2"/>
  <c r="B254" i="2"/>
  <c r="F80" i="2"/>
  <c r="B316" i="2"/>
  <c r="B436" i="2"/>
  <c r="F178" i="2"/>
  <c r="F111" i="2"/>
  <c r="B424" i="2"/>
  <c r="F176" i="2"/>
  <c r="B489" i="2"/>
  <c r="B31" i="2"/>
  <c r="F266" i="2"/>
  <c r="B276" i="2"/>
  <c r="F321" i="2"/>
  <c r="B63" i="2"/>
  <c r="B492" i="2"/>
  <c r="F195" i="2"/>
  <c r="B396" i="2"/>
  <c r="F471" i="2"/>
  <c r="F47" i="2"/>
  <c r="B467" i="2"/>
  <c r="B259" i="2"/>
  <c r="F184" i="2"/>
  <c r="B229" i="2"/>
  <c r="B105" i="2"/>
  <c r="B425" i="2"/>
  <c r="F440" i="2"/>
  <c r="F38" i="2"/>
  <c r="F126" i="2"/>
  <c r="B410" i="2"/>
  <c r="B71" i="2"/>
  <c r="F389" i="2"/>
  <c r="B39" i="2"/>
  <c r="F152" i="2"/>
  <c r="B478" i="2"/>
  <c r="F443" i="2"/>
  <c r="F187" i="2"/>
  <c r="F481" i="2"/>
  <c r="F439" i="2"/>
  <c r="B109" i="2"/>
  <c r="F473" i="2"/>
  <c r="F237" i="2"/>
  <c r="B473" i="2"/>
  <c r="B27" i="2"/>
  <c r="F305" i="2"/>
  <c r="F454" i="2"/>
  <c r="B183" i="2"/>
  <c r="F79" i="2"/>
  <c r="F103" i="2"/>
  <c r="B190" i="2"/>
  <c r="F320" i="2"/>
  <c r="B275" i="2"/>
  <c r="B95" i="2"/>
  <c r="F332" i="2"/>
  <c r="F196" i="2"/>
  <c r="B77" i="2"/>
  <c r="B345" i="2"/>
  <c r="B482" i="2"/>
  <c r="F198" i="2"/>
  <c r="B101" i="2"/>
  <c r="B441" i="2"/>
  <c r="B510" i="2"/>
  <c r="F229" i="2"/>
  <c r="F99" i="2"/>
  <c r="B438" i="2"/>
  <c r="B148" i="2"/>
  <c r="F151" i="2"/>
  <c r="F94" i="2"/>
  <c r="F469" i="2"/>
  <c r="F33" i="2"/>
  <c r="B43" i="2"/>
  <c r="F239" i="2"/>
  <c r="F66" i="2"/>
  <c r="B113" i="2"/>
  <c r="B70" i="2"/>
  <c r="B194" i="2"/>
  <c r="F145" i="2"/>
  <c r="B59" i="2"/>
  <c r="F426" i="2"/>
  <c r="F193" i="2"/>
  <c r="F397" i="2"/>
  <c r="F402" i="2"/>
  <c r="B112" i="2"/>
  <c r="B9" i="5"/>
  <c r="F32" i="2"/>
  <c r="F258" i="2"/>
  <c r="F436" i="2"/>
  <c r="B160" i="2"/>
  <c r="B232" i="2"/>
  <c r="F232" i="2"/>
  <c r="F105" i="2"/>
  <c r="F392" i="2"/>
  <c r="B470" i="2"/>
  <c r="F477" i="2"/>
  <c r="B312" i="2"/>
  <c r="B273" i="2"/>
  <c r="B393" i="2"/>
  <c r="F299" i="2"/>
  <c r="F391" i="2"/>
  <c r="F345" i="2"/>
  <c r="B29" i="2"/>
  <c r="B76" i="2"/>
  <c r="F410" i="2"/>
  <c r="B210" i="2"/>
  <c r="F435" i="2"/>
  <c r="F484" i="2"/>
  <c r="F72" i="2"/>
  <c r="B97" i="2"/>
  <c r="F63" i="2"/>
  <c r="F344" i="2"/>
  <c r="B191" i="2"/>
  <c r="F386" i="2"/>
  <c r="F317" i="2"/>
  <c r="B239" i="2"/>
  <c r="B481" i="2"/>
  <c r="F256" i="2"/>
  <c r="F107" i="2"/>
  <c r="F230" i="2"/>
  <c r="B317" i="2"/>
  <c r="F231" i="2"/>
  <c r="F35" i="2"/>
  <c r="F398" i="2"/>
  <c r="B385" i="2"/>
  <c r="B402" i="2"/>
  <c r="B272" i="2"/>
  <c r="F179" i="2"/>
  <c r="F485" i="2"/>
  <c r="B157" i="2"/>
  <c r="F432" i="2"/>
  <c r="B301" i="2"/>
  <c r="B268" i="2"/>
  <c r="B442" i="2"/>
  <c r="F423" i="2"/>
  <c r="F394" i="2"/>
  <c r="F242" i="2"/>
  <c r="F181" i="2"/>
  <c r="F467" i="2"/>
  <c r="B333" i="2"/>
  <c r="B409" i="2"/>
  <c r="B44" i="2"/>
  <c r="B399" i="2"/>
  <c r="B144" i="2"/>
  <c r="B179" i="2"/>
  <c r="B313" i="2"/>
  <c r="B221" i="2"/>
  <c r="B140" i="2"/>
  <c r="F411" i="2"/>
  <c r="F455" i="2"/>
  <c r="B181" i="2"/>
  <c r="F95" i="2"/>
  <c r="F225" i="2"/>
  <c r="B274" i="2"/>
  <c r="F194" i="2"/>
  <c r="B477" i="2"/>
  <c r="F140" i="2"/>
  <c r="F222" i="2"/>
  <c r="B287" i="2"/>
  <c r="B80" i="2"/>
  <c r="B509" i="2"/>
  <c r="F224" i="2"/>
  <c r="F71" i="2"/>
  <c r="B403" i="2"/>
  <c r="B37" i="2"/>
  <c r="F9" i="5"/>
  <c r="B35" i="2"/>
  <c r="F191" i="2"/>
  <c r="B426" i="2"/>
  <c r="F537" i="2"/>
  <c r="B263" i="2"/>
  <c r="B400" i="2"/>
  <c r="B75" i="2"/>
  <c r="B196" i="2"/>
  <c r="B142" i="2"/>
  <c r="B155" i="2"/>
  <c r="F60" i="2"/>
  <c r="F186" i="2"/>
  <c r="B472" i="2"/>
  <c r="B225" i="2"/>
  <c r="B271" i="2"/>
  <c r="F261" i="2"/>
  <c r="F192" i="2"/>
  <c r="F409" i="2"/>
  <c r="F31" i="2"/>
  <c r="B466" i="2"/>
  <c r="F158" i="2"/>
  <c r="F276" i="2"/>
  <c r="B24" i="2"/>
  <c r="B374" i="2"/>
  <c r="B107" i="2"/>
  <c r="F522" i="2"/>
  <c r="B94" i="2"/>
  <c r="F492" i="2"/>
  <c r="F486" i="2"/>
  <c r="B493" i="2"/>
  <c r="F227" i="2"/>
  <c r="B73" i="2"/>
  <c r="B60" i="2"/>
  <c r="F493" i="2"/>
  <c r="B47" i="2"/>
  <c r="B28" i="2"/>
  <c r="F429" i="2"/>
  <c r="F488" i="2"/>
  <c r="F302" i="2"/>
  <c r="F44" i="2"/>
  <c r="F311" i="2"/>
  <c r="B227" i="2"/>
  <c r="F81" i="2"/>
  <c r="B79" i="2"/>
  <c r="B233" i="2"/>
  <c r="B146" i="2"/>
  <c r="B359" i="2"/>
  <c r="B66" i="2"/>
  <c r="F30" i="2"/>
  <c r="B230" i="2"/>
  <c r="F319" i="2"/>
  <c r="F433" i="2"/>
  <c r="B111" i="2"/>
  <c r="B93" i="2"/>
  <c r="B434" i="2"/>
  <c r="B266" i="2"/>
  <c r="F508" i="2"/>
  <c r="B189" i="2"/>
  <c r="F315" i="2"/>
  <c r="F46" i="2"/>
  <c r="B474" i="2"/>
  <c r="F307" i="2"/>
  <c r="B435" i="2"/>
  <c r="B172" i="2"/>
  <c r="F177" i="2"/>
  <c r="B523" i="2"/>
  <c r="B34" i="2"/>
  <c r="F41" i="2"/>
  <c r="F115" i="2"/>
  <c r="F437" i="2"/>
  <c r="B427" i="2"/>
  <c r="B182" i="2"/>
  <c r="F487" i="2"/>
  <c r="F127" i="2"/>
  <c r="F385" i="2"/>
  <c r="B475" i="2"/>
  <c r="F25" i="2"/>
  <c r="B195" i="2"/>
  <c r="F263" i="2"/>
  <c r="B300" i="2"/>
  <c r="B176" i="2"/>
  <c r="F24" i="2"/>
  <c r="B389" i="2"/>
  <c r="F23" i="2"/>
  <c r="B430" i="2"/>
  <c r="F197" i="2"/>
  <c r="F308" i="2"/>
  <c r="B257" i="2"/>
  <c r="F442" i="2"/>
  <c r="B443" i="2"/>
  <c r="F309" i="2"/>
  <c r="F387" i="2"/>
  <c r="F188" i="2"/>
  <c r="B209" i="2"/>
  <c r="F304" i="2"/>
  <c r="F405" i="2"/>
  <c r="B483" i="2"/>
  <c r="B30" i="2"/>
  <c r="B42" i="2"/>
  <c r="B486" i="2"/>
  <c r="F430" i="2"/>
  <c r="B395" i="2"/>
  <c r="B67" i="2"/>
  <c r="F262" i="2"/>
  <c r="F173" i="2"/>
  <c r="F183" i="2"/>
  <c r="F142" i="2"/>
  <c r="B243" i="2"/>
  <c r="B81" i="2"/>
  <c r="F480" i="2"/>
  <c r="F264" i="2"/>
  <c r="F240" i="2"/>
  <c r="F259" i="2"/>
  <c r="F82" i="2"/>
  <c r="F268" i="2"/>
  <c r="F424" i="2"/>
  <c r="B61" i="2"/>
  <c r="B265" i="2"/>
  <c r="F475" i="2"/>
  <c r="B392" i="2"/>
  <c r="B454" i="2"/>
  <c r="F155" i="2"/>
  <c r="B397" i="2"/>
  <c r="B177" i="2"/>
  <c r="B151" i="2"/>
  <c r="F388" i="2"/>
  <c r="F360" i="2"/>
  <c r="F318" i="2"/>
  <c r="F149" i="2"/>
  <c r="F174" i="2"/>
  <c r="B304" i="2"/>
  <c r="B26" i="2"/>
  <c r="F270" i="2"/>
  <c r="F109" i="2"/>
  <c r="B373" i="2"/>
  <c r="F69" i="2"/>
  <c r="F298" i="2"/>
  <c r="B344" i="2"/>
  <c r="B319" i="2"/>
  <c r="F412" i="2"/>
  <c r="B267" i="2"/>
  <c r="F113" i="2"/>
  <c r="B65" i="2"/>
  <c r="B429" i="2"/>
  <c r="F254" i="2"/>
  <c r="F474" i="2"/>
  <c r="B494" i="2"/>
  <c r="B320" i="2"/>
  <c r="B104" i="2"/>
  <c r="B238" i="2"/>
  <c r="F172" i="2"/>
  <c r="F138" i="2"/>
  <c r="F265" i="2"/>
  <c r="F77" i="2"/>
  <c r="B234" i="2"/>
  <c r="B260" i="2"/>
  <c r="B536" i="2"/>
  <c r="B303" i="2"/>
  <c r="B242" i="2"/>
  <c r="B508" i="2"/>
  <c r="B407" i="2"/>
  <c r="B298" i="2"/>
  <c r="F536" i="2"/>
  <c r="B314" i="2"/>
  <c r="F301" i="2"/>
  <c r="F36" i="2"/>
  <c r="F273" i="2"/>
  <c r="F74" i="2"/>
  <c r="F260" i="2"/>
  <c r="F182" i="2"/>
  <c r="F61" i="2"/>
  <c r="B103" i="2"/>
  <c r="B388" i="2"/>
  <c r="F233" i="2"/>
  <c r="F468" i="2"/>
  <c r="B432" i="2"/>
  <c r="B228" i="2"/>
  <c r="B468" i="2"/>
  <c r="F425" i="2"/>
  <c r="B174" i="2"/>
  <c r="B36" i="2"/>
  <c r="F98" i="2"/>
  <c r="B332" i="2"/>
  <c r="B387" i="2"/>
  <c r="B302" i="2"/>
  <c r="F157" i="2"/>
  <c r="F209" i="2"/>
  <c r="B431" i="2"/>
  <c r="B68" i="2"/>
  <c r="B237" i="2"/>
  <c r="F269" i="2"/>
  <c r="F210" i="2"/>
  <c r="B127" i="2"/>
  <c r="F395" i="2"/>
  <c r="B99" i="2"/>
  <c r="F313" i="2"/>
  <c r="B159" i="2"/>
  <c r="B391" i="2"/>
  <c r="B48" i="2"/>
  <c r="F306" i="2"/>
  <c r="B184" i="2"/>
  <c r="B175" i="2"/>
  <c r="F150" i="2"/>
  <c r="B299" i="2"/>
  <c r="F479" i="2"/>
  <c r="B139" i="2"/>
  <c r="F241" i="2"/>
  <c r="B269" i="2"/>
  <c r="B305" i="2"/>
  <c r="F37" i="2"/>
  <c r="F226" i="2"/>
  <c r="F374" i="2"/>
  <c r="B401" i="2"/>
  <c r="B235" i="2"/>
  <c r="F274" i="2"/>
  <c r="B408" i="2"/>
  <c r="F180" i="2"/>
  <c r="F427" i="2"/>
  <c r="B309" i="2"/>
  <c r="B231" i="2"/>
  <c r="F507" i="2"/>
  <c r="F189" i="2"/>
  <c r="F476" i="2"/>
  <c r="B223" i="2"/>
  <c r="B455" i="2"/>
  <c r="B110" i="2"/>
  <c r="F494" i="2"/>
  <c r="F159" i="2"/>
  <c r="F112" i="2"/>
  <c r="F100" i="2"/>
  <c r="F78" i="2"/>
  <c r="B197" i="2"/>
  <c r="B476" i="2"/>
  <c r="B428" i="2"/>
  <c r="B126" i="2"/>
  <c r="B306" i="2"/>
  <c r="B62" i="2"/>
  <c r="B152" i="2"/>
  <c r="B138" i="2"/>
  <c r="B386" i="2"/>
  <c r="B394" i="2"/>
  <c r="F114" i="2"/>
  <c r="F139" i="2"/>
  <c r="B258" i="2"/>
  <c r="B173" i="2"/>
  <c r="F34" i="2"/>
  <c r="B154" i="2"/>
  <c r="F26" i="2"/>
  <c r="B69" i="2"/>
  <c r="B262" i="2"/>
  <c r="F141" i="2"/>
  <c r="F27" i="2"/>
  <c r="F408" i="2"/>
  <c r="F101" i="2"/>
  <c r="F148" i="2"/>
  <c r="F106" i="2"/>
  <c r="F312" i="2"/>
  <c r="B411" i="2"/>
  <c r="B153" i="2"/>
  <c r="B114" i="2"/>
  <c r="F257" i="2"/>
  <c r="B32" i="2"/>
  <c r="F393" i="2"/>
  <c r="B74" i="2"/>
  <c r="B178" i="2"/>
  <c r="F511" i="2"/>
  <c r="F482" i="2"/>
  <c r="F472" i="2"/>
  <c r="F333" i="2"/>
  <c r="B161" i="2"/>
  <c r="B484" i="2"/>
  <c r="F407" i="2"/>
  <c r="F42" i="2"/>
  <c r="F310" i="2"/>
  <c r="B187" i="2"/>
  <c r="B439" i="2"/>
  <c r="B186" i="2"/>
  <c r="F236" i="2"/>
  <c r="F185" i="2"/>
  <c r="B404" i="2"/>
  <c r="B491" i="2"/>
  <c r="F62" i="2"/>
  <c r="F228" i="2"/>
  <c r="F48" i="2"/>
  <c r="F255" i="2"/>
  <c r="B192" i="2"/>
  <c r="F154" i="2"/>
  <c r="F267" i="2"/>
  <c r="B226" i="2"/>
  <c r="B264" i="2"/>
  <c r="F93" i="2"/>
  <c r="F359" i="2"/>
  <c r="F75" i="2"/>
  <c r="F45" i="2"/>
  <c r="B479" i="2"/>
  <c r="B23" i="2"/>
  <c r="F441" i="2"/>
  <c r="F523" i="2"/>
  <c r="F400" i="2"/>
  <c r="F97" i="2"/>
  <c r="F70" i="2"/>
  <c r="B440" i="2"/>
  <c r="F495" i="2"/>
  <c r="B315" i="2"/>
  <c r="F287" i="2"/>
  <c r="F143" i="2"/>
  <c r="F147" i="2"/>
  <c r="F373" i="2"/>
  <c r="F146" i="2"/>
  <c r="F144" i="2"/>
  <c r="B72" i="2"/>
  <c r="F300" i="2"/>
  <c r="F108" i="2"/>
  <c r="B270" i="2"/>
  <c r="B241" i="2"/>
  <c r="F39" i="2"/>
  <c r="B480" i="2"/>
  <c r="B308" i="2"/>
  <c r="B522" i="2"/>
  <c r="B495" i="2"/>
  <c r="B311" i="2"/>
  <c r="F76" i="2"/>
  <c r="F272" i="2"/>
  <c r="B307" i="2"/>
  <c r="F478" i="2"/>
  <c r="F104" i="2"/>
  <c r="B180" i="2"/>
  <c r="B412" i="2"/>
  <c r="F29" i="2"/>
  <c r="F403" i="2"/>
  <c r="F316" i="2"/>
  <c r="B100" i="2"/>
  <c r="F275" i="2"/>
  <c r="B423" i="2"/>
  <c r="B115" i="2"/>
  <c r="F489" i="2"/>
  <c r="B511" i="2"/>
  <c r="F221" i="2"/>
  <c r="B261" i="2"/>
  <c r="B310" i="2"/>
  <c r="B255" i="2"/>
  <c r="F68" i="2"/>
  <c r="B145" i="2"/>
  <c r="B64" i="2"/>
  <c r="F396" i="2"/>
  <c r="B147" i="2"/>
  <c r="B25" i="2"/>
  <c r="F466" i="2"/>
  <c r="B158" i="2"/>
  <c r="F102" i="2"/>
  <c r="F434" i="2"/>
  <c r="B193" i="2"/>
  <c r="F509" i="2"/>
  <c r="F234" i="2"/>
  <c r="F303" i="2"/>
  <c r="B405" i="2"/>
  <c r="B98" i="2"/>
  <c r="B143" i="2"/>
  <c r="F190" i="2"/>
  <c r="B236" i="2"/>
  <c r="B507" i="2"/>
  <c r="B506" i="2"/>
  <c r="B185" i="2"/>
  <c r="B156" i="2"/>
  <c r="F406" i="2"/>
  <c r="B96" i="2"/>
  <c r="F156" i="2"/>
  <c r="B106" i="2"/>
  <c r="F438" i="2"/>
  <c r="B437" i="2"/>
  <c r="B222" i="2"/>
  <c r="F235" i="2"/>
  <c r="B45" i="2"/>
  <c r="F67" i="2"/>
  <c r="F490" i="2"/>
  <c r="B33" i="2"/>
  <c r="F28" i="2"/>
  <c r="B38" i="2"/>
  <c r="B490" i="2"/>
  <c r="F64" i="2"/>
  <c r="B188" i="2"/>
  <c r="F96" i="2"/>
  <c r="B78" i="2"/>
  <c r="B108" i="2"/>
  <c r="F496" i="2" l="1"/>
  <c r="F244" i="2"/>
  <c r="F375" i="2"/>
  <c r="F288" i="2"/>
  <c r="F363" i="2"/>
  <c r="F116" i="2"/>
  <c r="F211" i="2"/>
  <c r="F540" i="2"/>
  <c r="F162" i="2"/>
  <c r="F199" i="2"/>
  <c r="F277" i="2"/>
  <c r="F322" i="2"/>
  <c r="F49" i="2"/>
  <c r="F413" i="2"/>
  <c r="F526" i="2"/>
  <c r="F10" i="5"/>
  <c r="F444" i="2"/>
  <c r="F349" i="2"/>
  <c r="F334" i="2"/>
  <c r="F456" i="2"/>
  <c r="F128" i="2"/>
  <c r="F83" i="2"/>
  <c r="F512" i="2"/>
  <c r="C27" i="1"/>
  <c r="C24" i="1"/>
  <c r="C26" i="1"/>
  <c r="C22" i="1"/>
  <c r="C23" i="1"/>
  <c r="C16" i="1"/>
  <c r="C18" i="1"/>
  <c r="B10" i="2"/>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52" authorId="2" shapeId="0">
      <text>
        <r>
          <rPr>
            <sz val="11"/>
            <color theme="1"/>
            <rFont val="Calibri"/>
            <family val="2"/>
            <scheme val="minor"/>
          </rPr>
          <t>Introducir un texto con el nombre o referencia de la contratación</t>
        </r>
      </text>
    </comment>
    <comment ref="B52" authorId="2" shapeId="0">
      <text>
        <r>
          <rPr>
            <sz val="11"/>
            <color theme="1"/>
            <rFont val="Calibri"/>
            <family val="2"/>
            <scheme val="minor"/>
          </rPr>
          <t>Introduzca un texto con la finalidad de la contratación</t>
        </r>
      </text>
    </comment>
    <comment ref="C52" authorId="2" shapeId="0">
      <text>
        <r>
          <rPr>
            <sz val="11"/>
            <color theme="1"/>
            <rFont val="Calibri"/>
            <family val="2"/>
            <scheme val="minor"/>
          </rPr>
          <t>Seleccionar un valor del listado</t>
        </r>
      </text>
    </comment>
    <comment ref="D52" authorId="2" shapeId="0">
      <text>
        <r>
          <rPr>
            <sz val="11"/>
            <color theme="1"/>
            <rFont val="Calibri"/>
            <family val="2"/>
            <scheme val="minor"/>
          </rPr>
          <t>Seleccione el tipo de procedimiento</t>
        </r>
      </text>
    </comment>
    <comment ref="E52" authorId="2" shapeId="0">
      <text>
        <r>
          <rPr>
            <sz val="11"/>
            <color theme="1"/>
            <rFont val="Calibri"/>
            <family val="2"/>
            <scheme val="minor"/>
          </rPr>
          <t>Seleccione un valor de la lista</t>
        </r>
      </text>
    </comment>
    <comment ref="F52" authorId="2" shapeId="0">
      <text>
        <r>
          <rPr>
            <sz val="11"/>
            <color theme="1"/>
            <rFont val="Calibri"/>
            <family val="2"/>
            <scheme val="minor"/>
          </rPr>
          <t>Introduzca el código SNIP</t>
        </r>
      </text>
    </comment>
    <comment ref="C53" authorId="2" shapeId="0">
      <text>
        <r>
          <rPr>
            <sz val="11"/>
            <color theme="1"/>
            <rFont val="Calibri"/>
            <family val="2"/>
            <scheme val="minor"/>
          </rPr>
          <t>Introduzca la fecha de inicio del proceso, en formato dd-mm-aaaa</t>
        </r>
      </text>
    </comment>
    <comment ref="F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2" shapeId="0">
      <text/>
    </comment>
    <comment ref="C55" authorId="2" shapeId="0">
      <text>
        <r>
          <rPr>
            <sz val="11"/>
            <color theme="1"/>
            <rFont val="Calibri"/>
            <family val="2"/>
            <scheme val="minor"/>
          </rPr>
          <t>Introduzca la fecha prevista de adjudicación, en formato dd-mm-aaaa</t>
        </r>
      </text>
    </comment>
    <comment ref="F55" authorId="2" shapeId="0">
      <text/>
    </comment>
    <comment ref="F56" authorId="2" shapeId="0">
      <text/>
    </comment>
    <comment ref="A58" authorId="2" shapeId="0">
      <text>
        <r>
          <rPr>
            <sz val="11"/>
            <color theme="1"/>
            <rFont val="Calibri"/>
            <family val="2"/>
            <scheme val="minor"/>
          </rPr>
          <t>Introduzca un codigo UNSPSC</t>
        </r>
      </text>
    </comment>
    <comment ref="B58" authorId="2" shapeId="0">
      <text>
        <r>
          <rPr>
            <sz val="11"/>
            <color theme="1"/>
            <rFont val="Calibri"/>
            <family val="2"/>
            <scheme val="minor"/>
          </rPr>
          <t>Descripción calculada automáticamente a partir de código del artículo</t>
        </r>
      </text>
    </comment>
    <comment ref="C58" authorId="2" shapeId="0">
      <text>
        <r>
          <rPr>
            <sz val="11"/>
            <color theme="1"/>
            <rFont val="Calibri"/>
            <family val="2"/>
            <scheme val="minor"/>
          </rPr>
          <t>Seleccione un valor de la lista</t>
        </r>
      </text>
    </comment>
    <comment ref="D58" authorId="2" shapeId="0">
      <text>
        <r>
          <rPr>
            <sz val="11"/>
            <color theme="1"/>
            <rFont val="Calibri"/>
            <family val="2"/>
            <scheme val="minor"/>
          </rPr>
          <t>Introduzca un número con dos decimales como máximo. Debe ser igual o mayor a la "Cantidad Real Consumida"</t>
        </r>
      </text>
    </comment>
    <comment ref="E58" authorId="2" shapeId="0">
      <text>
        <r>
          <rPr>
            <sz val="11"/>
            <color theme="1"/>
            <rFont val="Calibri"/>
            <family val="2"/>
            <scheme val="minor"/>
          </rPr>
          <t>Introduzca un número con dos decimales como máximo</t>
        </r>
      </text>
    </comment>
    <comment ref="F58" authorId="2" shapeId="0">
      <text>
        <r>
          <rPr>
            <sz val="11"/>
            <color theme="1"/>
            <rFont val="Calibri"/>
            <family val="2"/>
            <scheme val="minor"/>
          </rPr>
          <t>Monto calculado automáticamente por el sistema</t>
        </r>
      </text>
    </comment>
    <comment ref="A86" authorId="2" shapeId="0">
      <text>
        <r>
          <rPr>
            <sz val="11"/>
            <color theme="1"/>
            <rFont val="Calibri"/>
            <family val="2"/>
            <scheme val="minor"/>
          </rPr>
          <t>Introducir un texto con el nombre o referencia de la contratación</t>
        </r>
      </text>
    </comment>
    <comment ref="B86" authorId="2" shapeId="0">
      <text>
        <r>
          <rPr>
            <sz val="11"/>
            <color theme="1"/>
            <rFont val="Calibri"/>
            <family val="2"/>
            <scheme val="minor"/>
          </rPr>
          <t>Introduzca un texto con la finalidad de la contratación</t>
        </r>
      </text>
    </comment>
    <comment ref="C86" authorId="2" shapeId="0">
      <text>
        <r>
          <rPr>
            <sz val="11"/>
            <color theme="1"/>
            <rFont val="Calibri"/>
            <family val="2"/>
            <scheme val="minor"/>
          </rPr>
          <t>Seleccionar un valor del listado</t>
        </r>
      </text>
    </comment>
    <comment ref="D86" authorId="2" shapeId="0">
      <text>
        <r>
          <rPr>
            <sz val="11"/>
            <color theme="1"/>
            <rFont val="Calibri"/>
            <family val="2"/>
            <scheme val="minor"/>
          </rPr>
          <t>Seleccione el tipo de procedimiento</t>
        </r>
      </text>
    </comment>
    <comment ref="E86" authorId="2" shapeId="0">
      <text>
        <r>
          <rPr>
            <sz val="11"/>
            <color theme="1"/>
            <rFont val="Calibri"/>
            <family val="2"/>
            <scheme val="minor"/>
          </rPr>
          <t>Seleccione un valor de la lista</t>
        </r>
      </text>
    </comment>
    <comment ref="F86" authorId="2" shapeId="0">
      <text>
        <r>
          <rPr>
            <sz val="11"/>
            <color theme="1"/>
            <rFont val="Calibri"/>
            <family val="2"/>
            <scheme val="minor"/>
          </rPr>
          <t>Introduzca el código SNIP</t>
        </r>
      </text>
    </comment>
    <comment ref="C87" authorId="2" shapeId="0">
      <text>
        <r>
          <rPr>
            <sz val="11"/>
            <color theme="1"/>
            <rFont val="Calibri"/>
            <family val="2"/>
            <scheme val="minor"/>
          </rPr>
          <t>Introduzca la fecha de inicio del proceso, en formato dd-mm-aaaa</t>
        </r>
      </text>
    </comment>
    <comment ref="F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2" shapeId="0">
      <text/>
    </comment>
    <comment ref="C89" authorId="2" shapeId="0">
      <text>
        <r>
          <rPr>
            <sz val="11"/>
            <color theme="1"/>
            <rFont val="Calibri"/>
            <family val="2"/>
            <scheme val="minor"/>
          </rPr>
          <t>Introduzca la fecha prevista de adjudicación, en formato dd-mm-aaaa</t>
        </r>
      </text>
    </comment>
    <comment ref="F89" authorId="2" shapeId="0">
      <text/>
    </comment>
    <comment ref="F90" authorId="2" shapeId="0">
      <text/>
    </comment>
    <comment ref="A92" authorId="2" shapeId="0">
      <text>
        <r>
          <rPr>
            <sz val="11"/>
            <color theme="1"/>
            <rFont val="Calibri"/>
            <family val="2"/>
            <scheme val="minor"/>
          </rPr>
          <t>Introduzca un codigo UNSPSC</t>
        </r>
      </text>
    </comment>
    <comment ref="B92" authorId="2" shapeId="0">
      <text>
        <r>
          <rPr>
            <sz val="11"/>
            <color theme="1"/>
            <rFont val="Calibri"/>
            <family val="2"/>
            <scheme val="minor"/>
          </rPr>
          <t>Descripción calculada automáticamente a partir de código del artículo</t>
        </r>
      </text>
    </comment>
    <comment ref="C92" authorId="2" shapeId="0">
      <text>
        <r>
          <rPr>
            <sz val="11"/>
            <color theme="1"/>
            <rFont val="Calibri"/>
            <family val="2"/>
            <scheme val="minor"/>
          </rPr>
          <t>Seleccione un valor de la lista</t>
        </r>
      </text>
    </comment>
    <comment ref="D92" authorId="2" shapeId="0">
      <text>
        <r>
          <rPr>
            <sz val="11"/>
            <color theme="1"/>
            <rFont val="Calibri"/>
            <family val="2"/>
            <scheme val="minor"/>
          </rPr>
          <t>Introduzca un número con dos decimales como máximo. Debe ser igual o mayor a la "Cantidad Real Consumida"</t>
        </r>
      </text>
    </comment>
    <comment ref="E92" authorId="2" shapeId="0">
      <text>
        <r>
          <rPr>
            <sz val="11"/>
            <color theme="1"/>
            <rFont val="Calibri"/>
            <family val="2"/>
            <scheme val="minor"/>
          </rPr>
          <t>Introduzca un número con dos decimales como máximo</t>
        </r>
      </text>
    </comment>
    <comment ref="F92" authorId="2" shapeId="0">
      <text>
        <r>
          <rPr>
            <sz val="11"/>
            <color theme="1"/>
            <rFont val="Calibri"/>
            <family val="2"/>
            <scheme val="minor"/>
          </rPr>
          <t>Monto calculado automáticamente por el sistema</t>
        </r>
      </text>
    </comment>
    <comment ref="A119" authorId="2" shapeId="0">
      <text>
        <r>
          <rPr>
            <sz val="11"/>
            <color theme="1"/>
            <rFont val="Calibri"/>
            <family val="2"/>
            <scheme val="minor"/>
          </rPr>
          <t>Introducir un texto con el nombre o referencia de la contratación</t>
        </r>
      </text>
    </comment>
    <comment ref="B119" authorId="2" shapeId="0">
      <text>
        <r>
          <rPr>
            <sz val="11"/>
            <color theme="1"/>
            <rFont val="Calibri"/>
            <family val="2"/>
            <scheme val="minor"/>
          </rPr>
          <t>Introduzca un texto con la finalidad de la contratación</t>
        </r>
      </text>
    </comment>
    <comment ref="C119" authorId="2" shapeId="0">
      <text>
        <r>
          <rPr>
            <sz val="11"/>
            <color theme="1"/>
            <rFont val="Calibri"/>
            <family val="2"/>
            <scheme val="minor"/>
          </rPr>
          <t>Seleccionar un valor del listado</t>
        </r>
      </text>
    </comment>
    <comment ref="D119" authorId="2" shapeId="0">
      <text>
        <r>
          <rPr>
            <sz val="11"/>
            <color theme="1"/>
            <rFont val="Calibri"/>
            <family val="2"/>
            <scheme val="minor"/>
          </rPr>
          <t>Seleccione el tipo de procedimiento</t>
        </r>
      </text>
    </comment>
    <comment ref="E119" authorId="2" shapeId="0">
      <text>
        <r>
          <rPr>
            <sz val="11"/>
            <color theme="1"/>
            <rFont val="Calibri"/>
            <family val="2"/>
            <scheme val="minor"/>
          </rPr>
          <t>Seleccione un valor de la lista</t>
        </r>
      </text>
    </comment>
    <comment ref="F119" authorId="2" shapeId="0">
      <text>
        <r>
          <rPr>
            <sz val="11"/>
            <color theme="1"/>
            <rFont val="Calibri"/>
            <family val="2"/>
            <scheme val="minor"/>
          </rPr>
          <t>Introduzca el código SNIP</t>
        </r>
      </text>
    </comment>
    <comment ref="C120" authorId="2" shapeId="0">
      <text>
        <r>
          <rPr>
            <sz val="11"/>
            <color theme="1"/>
            <rFont val="Calibri"/>
            <family val="2"/>
            <scheme val="minor"/>
          </rPr>
          <t>Introduzca la fecha de inicio del proceso, en formato dd-mm-aaaa</t>
        </r>
      </text>
    </comment>
    <comment ref="F1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2" shapeId="0">
      <text/>
    </comment>
    <comment ref="C122" authorId="2" shapeId="0">
      <text>
        <r>
          <rPr>
            <sz val="11"/>
            <color theme="1"/>
            <rFont val="Calibri"/>
            <family val="2"/>
            <scheme val="minor"/>
          </rPr>
          <t>Introduzca la fecha prevista de adjudicación, en formato dd-mm-aaaa</t>
        </r>
      </text>
    </comment>
    <comment ref="F122" authorId="2" shapeId="0">
      <text/>
    </comment>
    <comment ref="F123" authorId="2" shapeId="0">
      <text/>
    </comment>
    <comment ref="A125" authorId="2" shapeId="0">
      <text>
        <r>
          <rPr>
            <sz val="11"/>
            <color theme="1"/>
            <rFont val="Calibri"/>
            <family val="2"/>
            <scheme val="minor"/>
          </rPr>
          <t>Introduzca un codigo UNSPSC</t>
        </r>
      </text>
    </comment>
    <comment ref="B125" authorId="2" shapeId="0">
      <text>
        <r>
          <rPr>
            <sz val="11"/>
            <color theme="1"/>
            <rFont val="Calibri"/>
            <family val="2"/>
            <scheme val="minor"/>
          </rPr>
          <t>Descripción calculada automáticamente a partir de código del artículo</t>
        </r>
      </text>
    </comment>
    <comment ref="C125" authorId="2" shapeId="0">
      <text>
        <r>
          <rPr>
            <sz val="11"/>
            <color theme="1"/>
            <rFont val="Calibri"/>
            <family val="2"/>
            <scheme val="minor"/>
          </rPr>
          <t>Seleccione un valor de la lista</t>
        </r>
      </text>
    </comment>
    <comment ref="D125" authorId="2" shapeId="0">
      <text>
        <r>
          <rPr>
            <sz val="11"/>
            <color theme="1"/>
            <rFont val="Calibri"/>
            <family val="2"/>
            <scheme val="minor"/>
          </rPr>
          <t>Introduzca un número con dos decimales como máximo. Debe ser igual o mayor a la "Cantidad Real Consumida"</t>
        </r>
      </text>
    </comment>
    <comment ref="E125" authorId="2" shapeId="0">
      <text>
        <r>
          <rPr>
            <sz val="11"/>
            <color theme="1"/>
            <rFont val="Calibri"/>
            <family val="2"/>
            <scheme val="minor"/>
          </rPr>
          <t>Introduzca un número con dos decimales como máximo</t>
        </r>
      </text>
    </comment>
    <comment ref="F125" authorId="2" shapeId="0">
      <text>
        <r>
          <rPr>
            <sz val="11"/>
            <color theme="1"/>
            <rFont val="Calibri"/>
            <family val="2"/>
            <scheme val="minor"/>
          </rPr>
          <t>Monto calculado automáticamente por el sistema</t>
        </r>
      </text>
    </comment>
    <comment ref="A131" authorId="2" shapeId="0">
      <text>
        <r>
          <rPr>
            <sz val="11"/>
            <color theme="1"/>
            <rFont val="Calibri"/>
            <family val="2"/>
            <scheme val="minor"/>
          </rPr>
          <t>Introducir un texto con el nombre o referencia de la contratación</t>
        </r>
      </text>
    </comment>
    <comment ref="B131" authorId="2" shapeId="0">
      <text>
        <r>
          <rPr>
            <sz val="11"/>
            <color theme="1"/>
            <rFont val="Calibri"/>
            <family val="2"/>
            <scheme val="minor"/>
          </rPr>
          <t>Introduzca un texto con la finalidad de la contratación</t>
        </r>
      </text>
    </comment>
    <comment ref="C131" authorId="2" shapeId="0">
      <text>
        <r>
          <rPr>
            <sz val="11"/>
            <color theme="1"/>
            <rFont val="Calibri"/>
            <family val="2"/>
            <scheme val="minor"/>
          </rPr>
          <t>Seleccionar un valor del listado</t>
        </r>
      </text>
    </comment>
    <comment ref="D131" authorId="2" shapeId="0">
      <text>
        <r>
          <rPr>
            <sz val="11"/>
            <color theme="1"/>
            <rFont val="Calibri"/>
            <family val="2"/>
            <scheme val="minor"/>
          </rPr>
          <t>Seleccione el tipo de procedimiento</t>
        </r>
      </text>
    </comment>
    <comment ref="E131" authorId="2" shapeId="0">
      <text>
        <r>
          <rPr>
            <sz val="11"/>
            <color theme="1"/>
            <rFont val="Calibri"/>
            <family val="2"/>
            <scheme val="minor"/>
          </rPr>
          <t>Seleccione un valor de la lista</t>
        </r>
      </text>
    </comment>
    <comment ref="F131" authorId="2" shapeId="0">
      <text>
        <r>
          <rPr>
            <sz val="11"/>
            <color theme="1"/>
            <rFont val="Calibri"/>
            <family val="2"/>
            <scheme val="minor"/>
          </rPr>
          <t>Introduzca el código SNIP</t>
        </r>
      </text>
    </comment>
    <comment ref="C132" authorId="2" shapeId="0">
      <text>
        <r>
          <rPr>
            <sz val="11"/>
            <color theme="1"/>
            <rFont val="Calibri"/>
            <family val="2"/>
            <scheme val="minor"/>
          </rPr>
          <t>Introduzca la fecha de inicio del proceso, en formato dd-mm-aaaa</t>
        </r>
      </text>
    </comment>
    <comment ref="F1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2" shapeId="0">
      <text/>
    </comment>
    <comment ref="C134" authorId="2" shapeId="0">
      <text>
        <r>
          <rPr>
            <sz val="11"/>
            <color theme="1"/>
            <rFont val="Calibri"/>
            <family val="2"/>
            <scheme val="minor"/>
          </rPr>
          <t>Introduzca la fecha prevista de adjudicación, en formato dd-mm-aaaa</t>
        </r>
      </text>
    </comment>
    <comment ref="F134" authorId="2" shapeId="0">
      <text/>
    </comment>
    <comment ref="F135" authorId="2" shapeId="0">
      <text/>
    </comment>
    <comment ref="A137" authorId="2" shapeId="0">
      <text>
        <r>
          <rPr>
            <sz val="11"/>
            <color theme="1"/>
            <rFont val="Calibri"/>
            <family val="2"/>
            <scheme val="minor"/>
          </rPr>
          <t>Introduzca un codigo UNSPSC</t>
        </r>
      </text>
    </comment>
    <comment ref="B137" authorId="2" shapeId="0">
      <text>
        <r>
          <rPr>
            <sz val="11"/>
            <color theme="1"/>
            <rFont val="Calibri"/>
            <family val="2"/>
            <scheme val="minor"/>
          </rPr>
          <t>Descripción calculada automáticamente a partir de código del artículo</t>
        </r>
      </text>
    </comment>
    <comment ref="C137" authorId="2" shapeId="0">
      <text>
        <r>
          <rPr>
            <sz val="11"/>
            <color theme="1"/>
            <rFont val="Calibri"/>
            <family val="2"/>
            <scheme val="minor"/>
          </rPr>
          <t>Seleccione un valor de la lista</t>
        </r>
      </text>
    </comment>
    <comment ref="D137" authorId="2" shapeId="0">
      <text>
        <r>
          <rPr>
            <sz val="11"/>
            <color theme="1"/>
            <rFont val="Calibri"/>
            <family val="2"/>
            <scheme val="minor"/>
          </rPr>
          <t>Introduzca un número con dos decimales como máximo. Debe ser igual o mayor a la "Cantidad Real Consumida"</t>
        </r>
      </text>
    </comment>
    <comment ref="E137" authorId="2" shapeId="0">
      <text>
        <r>
          <rPr>
            <sz val="11"/>
            <color theme="1"/>
            <rFont val="Calibri"/>
            <family val="2"/>
            <scheme val="minor"/>
          </rPr>
          <t>Introduzca un número con dos decimales como máximo</t>
        </r>
      </text>
    </comment>
    <comment ref="F137" authorId="2" shapeId="0">
      <text>
        <r>
          <rPr>
            <sz val="11"/>
            <color theme="1"/>
            <rFont val="Calibri"/>
            <family val="2"/>
            <scheme val="minor"/>
          </rPr>
          <t>Monto calculado automáticamente por el sistema</t>
        </r>
      </text>
    </comment>
    <comment ref="A165" authorId="2" shapeId="0">
      <text>
        <r>
          <rPr>
            <sz val="11"/>
            <color theme="1"/>
            <rFont val="Calibri"/>
            <family val="2"/>
            <scheme val="minor"/>
          </rPr>
          <t>Introducir un texto con el nombre o referencia de la contratación</t>
        </r>
      </text>
    </comment>
    <comment ref="B165" authorId="2" shapeId="0">
      <text>
        <r>
          <rPr>
            <sz val="11"/>
            <color theme="1"/>
            <rFont val="Calibri"/>
            <family val="2"/>
            <scheme val="minor"/>
          </rPr>
          <t>Introduzca un texto con la finalidad de la contratación</t>
        </r>
      </text>
    </comment>
    <comment ref="C165" authorId="2" shapeId="0">
      <text>
        <r>
          <rPr>
            <sz val="11"/>
            <color theme="1"/>
            <rFont val="Calibri"/>
            <family val="2"/>
            <scheme val="minor"/>
          </rPr>
          <t>Seleccionar un valor del listado</t>
        </r>
      </text>
    </comment>
    <comment ref="D165" authorId="2" shapeId="0">
      <text>
        <r>
          <rPr>
            <sz val="11"/>
            <color theme="1"/>
            <rFont val="Calibri"/>
            <family val="2"/>
            <scheme val="minor"/>
          </rPr>
          <t>Seleccione el tipo de procedimiento</t>
        </r>
      </text>
    </comment>
    <comment ref="E165" authorId="2" shapeId="0">
      <text>
        <r>
          <rPr>
            <sz val="11"/>
            <color theme="1"/>
            <rFont val="Calibri"/>
            <family val="2"/>
            <scheme val="minor"/>
          </rPr>
          <t>Seleccione un valor de la lista</t>
        </r>
      </text>
    </comment>
    <comment ref="F165" authorId="2" shapeId="0">
      <text>
        <r>
          <rPr>
            <sz val="11"/>
            <color theme="1"/>
            <rFont val="Calibri"/>
            <family val="2"/>
            <scheme val="minor"/>
          </rPr>
          <t>Introduzca el código SNIP</t>
        </r>
      </text>
    </comment>
    <comment ref="C166" authorId="2" shapeId="0">
      <text>
        <r>
          <rPr>
            <sz val="11"/>
            <color theme="1"/>
            <rFont val="Calibri"/>
            <family val="2"/>
            <scheme val="minor"/>
          </rPr>
          <t>Introduzca la fecha de inicio del proceso, en formato dd-mm-aaaa</t>
        </r>
      </text>
    </comment>
    <comment ref="F1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2" shapeId="0">
      <text/>
    </comment>
    <comment ref="C168" authorId="2" shapeId="0">
      <text>
        <r>
          <rPr>
            <sz val="11"/>
            <color theme="1"/>
            <rFont val="Calibri"/>
            <family val="2"/>
            <scheme val="minor"/>
          </rPr>
          <t>Introduzca la fecha prevista de adjudicación, en formato dd-mm-aaaa</t>
        </r>
      </text>
    </comment>
    <comment ref="F168" authorId="2" shapeId="0">
      <text/>
    </comment>
    <comment ref="F169" authorId="2" shapeId="0">
      <text/>
    </comment>
    <comment ref="A171" authorId="2" shapeId="0">
      <text>
        <r>
          <rPr>
            <sz val="11"/>
            <color theme="1"/>
            <rFont val="Calibri"/>
            <family val="2"/>
            <scheme val="minor"/>
          </rPr>
          <t>Introduzca un codigo UNSPSC</t>
        </r>
      </text>
    </comment>
    <comment ref="B171" authorId="2" shapeId="0">
      <text>
        <r>
          <rPr>
            <sz val="11"/>
            <color theme="1"/>
            <rFont val="Calibri"/>
            <family val="2"/>
            <scheme val="minor"/>
          </rPr>
          <t>Descripción calculada automáticamente a partir de código del artículo</t>
        </r>
      </text>
    </comment>
    <comment ref="C171" authorId="2" shapeId="0">
      <text>
        <r>
          <rPr>
            <sz val="11"/>
            <color theme="1"/>
            <rFont val="Calibri"/>
            <family val="2"/>
            <scheme val="minor"/>
          </rPr>
          <t>Seleccione un valor de la lista</t>
        </r>
      </text>
    </comment>
    <comment ref="D171" authorId="2" shapeId="0">
      <text>
        <r>
          <rPr>
            <sz val="11"/>
            <color theme="1"/>
            <rFont val="Calibri"/>
            <family val="2"/>
            <scheme val="minor"/>
          </rPr>
          <t>Introduzca un número con dos decimales como máximo. Debe ser igual o mayor a la "Cantidad Real Consumida"</t>
        </r>
      </text>
    </comment>
    <comment ref="E171" authorId="2" shapeId="0">
      <text>
        <r>
          <rPr>
            <sz val="11"/>
            <color theme="1"/>
            <rFont val="Calibri"/>
            <family val="2"/>
            <scheme val="minor"/>
          </rPr>
          <t>Introduzca un número con dos decimales como máximo</t>
        </r>
      </text>
    </comment>
    <comment ref="F171" authorId="2" shapeId="0">
      <text>
        <r>
          <rPr>
            <sz val="11"/>
            <color theme="1"/>
            <rFont val="Calibri"/>
            <family val="2"/>
            <scheme val="minor"/>
          </rPr>
          <t>Monto calculado automáticamente por el sistema</t>
        </r>
      </text>
    </comment>
    <comment ref="A202" authorId="2" shapeId="0">
      <text>
        <r>
          <rPr>
            <sz val="11"/>
            <color theme="1"/>
            <rFont val="Calibri"/>
            <family val="2"/>
            <scheme val="minor"/>
          </rPr>
          <t>Introducir un texto con el nombre o referencia de la contratación</t>
        </r>
      </text>
    </comment>
    <comment ref="B202" authorId="2" shapeId="0">
      <text>
        <r>
          <rPr>
            <sz val="11"/>
            <color theme="1"/>
            <rFont val="Calibri"/>
            <family val="2"/>
            <scheme val="minor"/>
          </rPr>
          <t>Introduzca un texto con la finalidad de la contratación</t>
        </r>
      </text>
    </comment>
    <comment ref="C202" authorId="2" shapeId="0">
      <text>
        <r>
          <rPr>
            <sz val="11"/>
            <color theme="1"/>
            <rFont val="Calibri"/>
            <family val="2"/>
            <scheme val="minor"/>
          </rPr>
          <t>Seleccionar un valor del listado</t>
        </r>
      </text>
    </comment>
    <comment ref="D202" authorId="2" shapeId="0">
      <text>
        <r>
          <rPr>
            <sz val="11"/>
            <color theme="1"/>
            <rFont val="Calibri"/>
            <family val="2"/>
            <scheme val="minor"/>
          </rPr>
          <t>Seleccione el tipo de procedimiento</t>
        </r>
      </text>
    </comment>
    <comment ref="E202" authorId="2" shapeId="0">
      <text>
        <r>
          <rPr>
            <sz val="11"/>
            <color theme="1"/>
            <rFont val="Calibri"/>
            <family val="2"/>
            <scheme val="minor"/>
          </rPr>
          <t>Seleccione un valor de la lista</t>
        </r>
      </text>
    </comment>
    <comment ref="F202" authorId="2" shapeId="0">
      <text>
        <r>
          <rPr>
            <sz val="11"/>
            <color theme="1"/>
            <rFont val="Calibri"/>
            <family val="2"/>
            <scheme val="minor"/>
          </rPr>
          <t>Introduzca el código SNIP</t>
        </r>
      </text>
    </comment>
    <comment ref="C203" authorId="2" shapeId="0">
      <text>
        <r>
          <rPr>
            <sz val="11"/>
            <color theme="1"/>
            <rFont val="Calibri"/>
            <family val="2"/>
            <scheme val="minor"/>
          </rPr>
          <t>Introduzca la fecha de inicio del proceso, en formato dd-mm-aaaa</t>
        </r>
      </text>
    </comment>
    <comment ref="F2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2" shapeId="0">
      <text/>
    </comment>
    <comment ref="C205" authorId="2" shapeId="0">
      <text>
        <r>
          <rPr>
            <sz val="11"/>
            <color theme="1"/>
            <rFont val="Calibri"/>
            <family val="2"/>
            <scheme val="minor"/>
          </rPr>
          <t>Introduzca la fecha prevista de adjudicación, en formato dd-mm-aaaa</t>
        </r>
      </text>
    </comment>
    <comment ref="F205" authorId="2" shapeId="0">
      <text/>
    </comment>
    <comment ref="F206" authorId="2" shapeId="0">
      <text/>
    </comment>
    <comment ref="A208" authorId="2" shapeId="0">
      <text>
        <r>
          <rPr>
            <sz val="11"/>
            <color theme="1"/>
            <rFont val="Calibri"/>
            <family val="2"/>
            <scheme val="minor"/>
          </rPr>
          <t>Introduzca un codigo UNSPSC</t>
        </r>
      </text>
    </comment>
    <comment ref="B208" authorId="2" shapeId="0">
      <text>
        <r>
          <rPr>
            <sz val="11"/>
            <color theme="1"/>
            <rFont val="Calibri"/>
            <family val="2"/>
            <scheme val="minor"/>
          </rPr>
          <t>Descripción calculada automáticamente a partir de código del artículo</t>
        </r>
      </text>
    </comment>
    <comment ref="C208" authorId="2" shapeId="0">
      <text>
        <r>
          <rPr>
            <sz val="11"/>
            <color theme="1"/>
            <rFont val="Calibri"/>
            <family val="2"/>
            <scheme val="minor"/>
          </rPr>
          <t>Seleccione un valor de la lista</t>
        </r>
      </text>
    </comment>
    <comment ref="D208" authorId="2" shapeId="0">
      <text>
        <r>
          <rPr>
            <sz val="11"/>
            <color theme="1"/>
            <rFont val="Calibri"/>
            <family val="2"/>
            <scheme val="minor"/>
          </rPr>
          <t>Introduzca un número con dos decimales como máximo. Debe ser igual o mayor a la "Cantidad Real Consumida"</t>
        </r>
      </text>
    </comment>
    <comment ref="E208" authorId="2" shapeId="0">
      <text>
        <r>
          <rPr>
            <sz val="11"/>
            <color theme="1"/>
            <rFont val="Calibri"/>
            <family val="2"/>
            <scheme val="minor"/>
          </rPr>
          <t>Introduzca un número con dos decimales como máximo</t>
        </r>
      </text>
    </comment>
    <comment ref="F208" authorId="2" shapeId="0">
      <text>
        <r>
          <rPr>
            <sz val="11"/>
            <color theme="1"/>
            <rFont val="Calibri"/>
            <family val="2"/>
            <scheme val="minor"/>
          </rPr>
          <t>Monto calculado automáticamente por el sistema</t>
        </r>
      </text>
    </comment>
    <comment ref="A214" authorId="2" shapeId="0">
      <text>
        <r>
          <rPr>
            <sz val="11"/>
            <color theme="1"/>
            <rFont val="Calibri"/>
            <family val="2"/>
            <scheme val="minor"/>
          </rPr>
          <t>Introducir un texto con el nombre o referencia de la contratación</t>
        </r>
      </text>
    </comment>
    <comment ref="B214" authorId="2" shapeId="0">
      <text>
        <r>
          <rPr>
            <sz val="11"/>
            <color theme="1"/>
            <rFont val="Calibri"/>
            <family val="2"/>
            <scheme val="minor"/>
          </rPr>
          <t>Introduzca un texto con la finalidad de la contratación</t>
        </r>
      </text>
    </comment>
    <comment ref="C214" authorId="2" shapeId="0">
      <text>
        <r>
          <rPr>
            <sz val="11"/>
            <color theme="1"/>
            <rFont val="Calibri"/>
            <family val="2"/>
            <scheme val="minor"/>
          </rPr>
          <t>Seleccionar un valor del listado</t>
        </r>
      </text>
    </comment>
    <comment ref="D214" authorId="2" shapeId="0">
      <text>
        <r>
          <rPr>
            <sz val="11"/>
            <color theme="1"/>
            <rFont val="Calibri"/>
            <family val="2"/>
            <scheme val="minor"/>
          </rPr>
          <t>Seleccione el tipo de procedimiento</t>
        </r>
      </text>
    </comment>
    <comment ref="E214" authorId="2" shapeId="0">
      <text>
        <r>
          <rPr>
            <sz val="11"/>
            <color theme="1"/>
            <rFont val="Calibri"/>
            <family val="2"/>
            <scheme val="minor"/>
          </rPr>
          <t>Seleccione un valor de la lista</t>
        </r>
      </text>
    </comment>
    <comment ref="F214" authorId="2" shapeId="0">
      <text>
        <r>
          <rPr>
            <sz val="11"/>
            <color theme="1"/>
            <rFont val="Calibri"/>
            <family val="2"/>
            <scheme val="minor"/>
          </rPr>
          <t>Introduzca el código SNIP</t>
        </r>
      </text>
    </comment>
    <comment ref="C215" authorId="2" shapeId="0">
      <text>
        <r>
          <rPr>
            <sz val="11"/>
            <color theme="1"/>
            <rFont val="Calibri"/>
            <family val="2"/>
            <scheme val="minor"/>
          </rPr>
          <t>Introduzca la fecha de inicio del proceso, en formato dd-mm-aaaa</t>
        </r>
      </text>
    </comment>
    <comment ref="F2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text/>
    </comment>
    <comment ref="C217" authorId="2" shapeId="0">
      <text>
        <r>
          <rPr>
            <sz val="11"/>
            <color theme="1"/>
            <rFont val="Calibri"/>
            <family val="2"/>
            <scheme val="minor"/>
          </rPr>
          <t>Introduzca la fecha prevista de adjudicación, en formato dd-mm-aaaa</t>
        </r>
      </text>
    </comment>
    <comment ref="F217" authorId="2" shapeId="0">
      <text/>
    </comment>
    <comment ref="F218" authorId="2" shapeId="0">
      <text/>
    </comment>
    <comment ref="A220" authorId="2" shapeId="0">
      <text>
        <r>
          <rPr>
            <sz val="11"/>
            <color theme="1"/>
            <rFont val="Calibri"/>
            <family val="2"/>
            <scheme val="minor"/>
          </rPr>
          <t>Introduzca un codigo UNSPSC</t>
        </r>
      </text>
    </comment>
    <comment ref="B220" authorId="2" shapeId="0">
      <text>
        <r>
          <rPr>
            <sz val="11"/>
            <color theme="1"/>
            <rFont val="Calibri"/>
            <family val="2"/>
            <scheme val="minor"/>
          </rPr>
          <t>Descripción calculada automáticamente a partir de código del artículo</t>
        </r>
      </text>
    </comment>
    <comment ref="C220" authorId="2" shapeId="0">
      <text>
        <r>
          <rPr>
            <sz val="11"/>
            <color theme="1"/>
            <rFont val="Calibri"/>
            <family val="2"/>
            <scheme val="minor"/>
          </rPr>
          <t>Seleccione un valor de la lista</t>
        </r>
      </text>
    </comment>
    <comment ref="D220" authorId="2" shapeId="0">
      <text>
        <r>
          <rPr>
            <sz val="11"/>
            <color theme="1"/>
            <rFont val="Calibri"/>
            <family val="2"/>
            <scheme val="minor"/>
          </rPr>
          <t>Introduzca un número con dos decimales como máximo. Debe ser igual o mayor a la "Cantidad Real Consumida"</t>
        </r>
      </text>
    </comment>
    <comment ref="E220" authorId="2" shapeId="0">
      <text>
        <r>
          <rPr>
            <sz val="11"/>
            <color theme="1"/>
            <rFont val="Calibri"/>
            <family val="2"/>
            <scheme val="minor"/>
          </rPr>
          <t>Introduzca un número con dos decimales como máximo</t>
        </r>
      </text>
    </comment>
    <comment ref="F220" authorId="2" shapeId="0">
      <text>
        <r>
          <rPr>
            <sz val="11"/>
            <color theme="1"/>
            <rFont val="Calibri"/>
            <family val="2"/>
            <scheme val="minor"/>
          </rPr>
          <t>Monto calculado automáticamente por el sistema</t>
        </r>
      </text>
    </comment>
    <comment ref="A247" authorId="2" shapeId="0">
      <text>
        <r>
          <rPr>
            <sz val="11"/>
            <color theme="1"/>
            <rFont val="Calibri"/>
            <family val="2"/>
            <scheme val="minor"/>
          </rPr>
          <t>Introducir un texto con el nombre o referencia de la contratación</t>
        </r>
      </text>
    </comment>
    <comment ref="B247" authorId="2" shapeId="0">
      <text>
        <r>
          <rPr>
            <sz val="11"/>
            <color theme="1"/>
            <rFont val="Calibri"/>
            <family val="2"/>
            <scheme val="minor"/>
          </rPr>
          <t>Introduzca un texto con la finalidad de la contratación</t>
        </r>
      </text>
    </comment>
    <comment ref="C247" authorId="2" shapeId="0">
      <text>
        <r>
          <rPr>
            <sz val="11"/>
            <color theme="1"/>
            <rFont val="Calibri"/>
            <family val="2"/>
            <scheme val="minor"/>
          </rPr>
          <t>Seleccionar un valor del listado</t>
        </r>
      </text>
    </comment>
    <comment ref="D247" authorId="2" shapeId="0">
      <text>
        <r>
          <rPr>
            <sz val="11"/>
            <color theme="1"/>
            <rFont val="Calibri"/>
            <family val="2"/>
            <scheme val="minor"/>
          </rPr>
          <t>Seleccione el tipo de procedimiento</t>
        </r>
      </text>
    </comment>
    <comment ref="E247" authorId="2" shapeId="0">
      <text>
        <r>
          <rPr>
            <sz val="11"/>
            <color theme="1"/>
            <rFont val="Calibri"/>
            <family val="2"/>
            <scheme val="minor"/>
          </rPr>
          <t>Seleccione un valor de la lista</t>
        </r>
      </text>
    </comment>
    <comment ref="F247" authorId="2" shapeId="0">
      <text>
        <r>
          <rPr>
            <sz val="11"/>
            <color theme="1"/>
            <rFont val="Calibri"/>
            <family val="2"/>
            <scheme val="minor"/>
          </rPr>
          <t>Introduzca el código SNIP</t>
        </r>
      </text>
    </comment>
    <comment ref="C248" authorId="2" shapeId="0">
      <text>
        <r>
          <rPr>
            <sz val="11"/>
            <color theme="1"/>
            <rFont val="Calibri"/>
            <family val="2"/>
            <scheme val="minor"/>
          </rPr>
          <t>Introduzca la fecha de inicio del proceso, en formato dd-mm-aaaa</t>
        </r>
      </text>
    </comment>
    <comment ref="F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text/>
    </comment>
    <comment ref="C250" authorId="2" shapeId="0">
      <text>
        <r>
          <rPr>
            <sz val="11"/>
            <color theme="1"/>
            <rFont val="Calibri"/>
            <family val="2"/>
            <scheme val="minor"/>
          </rPr>
          <t>Introduzca la fecha prevista de adjudicación, en formato dd-mm-aaaa</t>
        </r>
      </text>
    </comment>
    <comment ref="F250" authorId="2" shapeId="0">
      <text/>
    </comment>
    <comment ref="F251" authorId="2" shapeId="0">
      <text/>
    </comment>
    <comment ref="A253" authorId="2" shapeId="0">
      <text>
        <r>
          <rPr>
            <sz val="11"/>
            <color theme="1"/>
            <rFont val="Calibri"/>
            <family val="2"/>
            <scheme val="minor"/>
          </rPr>
          <t>Introduzca un codigo UNSPSC</t>
        </r>
      </text>
    </comment>
    <comment ref="B253" authorId="2" shapeId="0">
      <text>
        <r>
          <rPr>
            <sz val="11"/>
            <color theme="1"/>
            <rFont val="Calibri"/>
            <family val="2"/>
            <scheme val="minor"/>
          </rPr>
          <t>Descripción calculada automáticamente a partir de código del artículo</t>
        </r>
      </text>
    </comment>
    <comment ref="C253" authorId="2" shapeId="0">
      <text>
        <r>
          <rPr>
            <sz val="11"/>
            <color theme="1"/>
            <rFont val="Calibri"/>
            <family val="2"/>
            <scheme val="minor"/>
          </rPr>
          <t>Seleccione un valor de la lista</t>
        </r>
      </text>
    </comment>
    <comment ref="D253" authorId="2" shapeId="0">
      <text>
        <r>
          <rPr>
            <sz val="11"/>
            <color theme="1"/>
            <rFont val="Calibri"/>
            <family val="2"/>
            <scheme val="minor"/>
          </rPr>
          <t>Introduzca un número con dos decimales como máximo. Debe ser igual o mayor a la "Cantidad Real Consumida"</t>
        </r>
      </text>
    </comment>
    <comment ref="E253" authorId="2" shapeId="0">
      <text>
        <r>
          <rPr>
            <sz val="11"/>
            <color theme="1"/>
            <rFont val="Calibri"/>
            <family val="2"/>
            <scheme val="minor"/>
          </rPr>
          <t>Introduzca un número con dos decimales como máximo</t>
        </r>
      </text>
    </comment>
    <comment ref="F253" authorId="2" shapeId="0">
      <text>
        <r>
          <rPr>
            <sz val="11"/>
            <color theme="1"/>
            <rFont val="Calibri"/>
            <family val="2"/>
            <scheme val="minor"/>
          </rPr>
          <t>Monto calculado automáticamente por el sistema</t>
        </r>
      </text>
    </comment>
    <comment ref="A280" authorId="2" shapeId="0">
      <text>
        <r>
          <rPr>
            <sz val="11"/>
            <color theme="1"/>
            <rFont val="Calibri"/>
            <family val="2"/>
            <scheme val="minor"/>
          </rPr>
          <t>Introducir un texto con el nombre o referencia de la contratación</t>
        </r>
      </text>
    </comment>
    <comment ref="B280" authorId="2" shapeId="0">
      <text>
        <r>
          <rPr>
            <sz val="11"/>
            <color theme="1"/>
            <rFont val="Calibri"/>
            <family val="2"/>
            <scheme val="minor"/>
          </rPr>
          <t>Introduzca un texto con la finalidad de la contratación</t>
        </r>
      </text>
    </comment>
    <comment ref="C280" authorId="2" shapeId="0">
      <text>
        <r>
          <rPr>
            <sz val="11"/>
            <color theme="1"/>
            <rFont val="Calibri"/>
            <family val="2"/>
            <scheme val="minor"/>
          </rPr>
          <t>Seleccionar un valor del listado</t>
        </r>
      </text>
    </comment>
    <comment ref="D280" authorId="2" shapeId="0">
      <text>
        <r>
          <rPr>
            <sz val="11"/>
            <color theme="1"/>
            <rFont val="Calibri"/>
            <family val="2"/>
            <scheme val="minor"/>
          </rPr>
          <t>Seleccione el tipo de procedimiento</t>
        </r>
      </text>
    </comment>
    <comment ref="E280" authorId="2" shapeId="0">
      <text>
        <r>
          <rPr>
            <sz val="11"/>
            <color theme="1"/>
            <rFont val="Calibri"/>
            <family val="2"/>
            <scheme val="minor"/>
          </rPr>
          <t>Seleccione un valor de la lista</t>
        </r>
      </text>
    </comment>
    <comment ref="F280" authorId="2" shapeId="0">
      <text>
        <r>
          <rPr>
            <sz val="11"/>
            <color theme="1"/>
            <rFont val="Calibri"/>
            <family val="2"/>
            <scheme val="minor"/>
          </rPr>
          <t>Introduzca el código SNIP</t>
        </r>
      </text>
    </comment>
    <comment ref="C281" authorId="2" shapeId="0">
      <text>
        <r>
          <rPr>
            <sz val="11"/>
            <color theme="1"/>
            <rFont val="Calibri"/>
            <family val="2"/>
            <scheme val="minor"/>
          </rPr>
          <t>Introduzca la fecha de inicio del proceso, en formato dd-mm-aaaa</t>
        </r>
      </text>
    </comment>
    <comment ref="F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text/>
    </comment>
    <comment ref="C283" authorId="2" shapeId="0">
      <text>
        <r>
          <rPr>
            <sz val="11"/>
            <color theme="1"/>
            <rFont val="Calibri"/>
            <family val="2"/>
            <scheme val="minor"/>
          </rPr>
          <t>Introduzca la fecha prevista de adjudicación, en formato dd-mm-aaaa</t>
        </r>
      </text>
    </comment>
    <comment ref="F283" authorId="2" shapeId="0">
      <text/>
    </comment>
    <comment ref="F284" authorId="2" shapeId="0">
      <text/>
    </comment>
    <comment ref="A286" authorId="2" shapeId="0">
      <text>
        <r>
          <rPr>
            <sz val="11"/>
            <color theme="1"/>
            <rFont val="Calibri"/>
            <family val="2"/>
            <scheme val="minor"/>
          </rPr>
          <t>Introduzca un codigo UNSPSC</t>
        </r>
      </text>
    </comment>
    <comment ref="B286" authorId="2" shapeId="0">
      <text>
        <r>
          <rPr>
            <sz val="11"/>
            <color theme="1"/>
            <rFont val="Calibri"/>
            <family val="2"/>
            <scheme val="minor"/>
          </rPr>
          <t>Descripción calculada automáticamente a partir de código del artículo</t>
        </r>
      </text>
    </comment>
    <comment ref="C286" authorId="2" shapeId="0">
      <text>
        <r>
          <rPr>
            <sz val="11"/>
            <color theme="1"/>
            <rFont val="Calibri"/>
            <family val="2"/>
            <scheme val="minor"/>
          </rPr>
          <t>Seleccione un valor de la lista</t>
        </r>
      </text>
    </comment>
    <comment ref="D286" authorId="2" shapeId="0">
      <text>
        <r>
          <rPr>
            <sz val="11"/>
            <color theme="1"/>
            <rFont val="Calibri"/>
            <family val="2"/>
            <scheme val="minor"/>
          </rPr>
          <t>Introduzca un número con dos decimales como máximo. Debe ser igual o mayor a la "Cantidad Real Consumida"</t>
        </r>
      </text>
    </comment>
    <comment ref="E286" authorId="2" shapeId="0">
      <text>
        <r>
          <rPr>
            <sz val="11"/>
            <color theme="1"/>
            <rFont val="Calibri"/>
            <family val="2"/>
            <scheme val="minor"/>
          </rPr>
          <t>Introduzca un número con dos decimales como máximo</t>
        </r>
      </text>
    </comment>
    <comment ref="F286" authorId="2" shapeId="0">
      <text>
        <r>
          <rPr>
            <sz val="11"/>
            <color theme="1"/>
            <rFont val="Calibri"/>
            <family val="2"/>
            <scheme val="minor"/>
          </rPr>
          <t>Monto calculado automáticamente por el sistema</t>
        </r>
      </text>
    </comment>
    <comment ref="A291" authorId="2" shapeId="0">
      <text>
        <r>
          <rPr>
            <sz val="11"/>
            <color theme="1"/>
            <rFont val="Calibri"/>
            <family val="2"/>
            <scheme val="minor"/>
          </rPr>
          <t>Introducir un texto con el nombre o referencia de la contratación</t>
        </r>
      </text>
    </comment>
    <comment ref="B291" authorId="2" shapeId="0">
      <text>
        <r>
          <rPr>
            <sz val="11"/>
            <color theme="1"/>
            <rFont val="Calibri"/>
            <family val="2"/>
            <scheme val="minor"/>
          </rPr>
          <t>Introduzca un texto con la finalidad de la contratación</t>
        </r>
      </text>
    </comment>
    <comment ref="C291" authorId="2" shapeId="0">
      <text>
        <r>
          <rPr>
            <sz val="11"/>
            <color theme="1"/>
            <rFont val="Calibri"/>
            <family val="2"/>
            <scheme val="minor"/>
          </rPr>
          <t>Seleccionar un valor del listado</t>
        </r>
      </text>
    </comment>
    <comment ref="D291" authorId="2" shapeId="0">
      <text>
        <r>
          <rPr>
            <sz val="11"/>
            <color theme="1"/>
            <rFont val="Calibri"/>
            <family val="2"/>
            <scheme val="minor"/>
          </rPr>
          <t>Seleccione el tipo de procedimiento</t>
        </r>
      </text>
    </comment>
    <comment ref="E291" authorId="2" shapeId="0">
      <text>
        <r>
          <rPr>
            <sz val="11"/>
            <color theme="1"/>
            <rFont val="Calibri"/>
            <family val="2"/>
            <scheme val="minor"/>
          </rPr>
          <t>Seleccione un valor de la lista</t>
        </r>
      </text>
    </comment>
    <comment ref="F291" authorId="2" shapeId="0">
      <text>
        <r>
          <rPr>
            <sz val="11"/>
            <color theme="1"/>
            <rFont val="Calibri"/>
            <family val="2"/>
            <scheme val="minor"/>
          </rPr>
          <t>Introduzca el código SNIP</t>
        </r>
      </text>
    </comment>
    <comment ref="C292" authorId="2" shapeId="0">
      <text>
        <r>
          <rPr>
            <sz val="11"/>
            <color theme="1"/>
            <rFont val="Calibri"/>
            <family val="2"/>
            <scheme val="minor"/>
          </rPr>
          <t>Introduzca la fecha de inicio del proceso, en formato dd-mm-aaaa</t>
        </r>
      </text>
    </comment>
    <comment ref="F2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2" shapeId="0">
      <text/>
    </comment>
    <comment ref="C294" authorId="2" shapeId="0">
      <text>
        <r>
          <rPr>
            <sz val="11"/>
            <color theme="1"/>
            <rFont val="Calibri"/>
            <family val="2"/>
            <scheme val="minor"/>
          </rPr>
          <t>Introduzca la fecha prevista de adjudicación, en formato dd-mm-aaaa</t>
        </r>
      </text>
    </comment>
    <comment ref="F294" authorId="2" shapeId="0">
      <text/>
    </comment>
    <comment ref="F295" authorId="2" shapeId="0">
      <text/>
    </comment>
    <comment ref="A297" authorId="2" shapeId="0">
      <text>
        <r>
          <rPr>
            <sz val="11"/>
            <color theme="1"/>
            <rFont val="Calibri"/>
            <family val="2"/>
            <scheme val="minor"/>
          </rPr>
          <t>Introduzca un codigo UNSPSC</t>
        </r>
      </text>
    </comment>
    <comment ref="B297" authorId="2" shapeId="0">
      <text>
        <r>
          <rPr>
            <sz val="11"/>
            <color theme="1"/>
            <rFont val="Calibri"/>
            <family val="2"/>
            <scheme val="minor"/>
          </rPr>
          <t>Descripción calculada automáticamente a partir de código del artículo</t>
        </r>
      </text>
    </comment>
    <comment ref="C297" authorId="2" shapeId="0">
      <text>
        <r>
          <rPr>
            <sz val="11"/>
            <color theme="1"/>
            <rFont val="Calibri"/>
            <family val="2"/>
            <scheme val="minor"/>
          </rPr>
          <t>Seleccione un valor de la lista</t>
        </r>
      </text>
    </comment>
    <comment ref="D297" authorId="2" shapeId="0">
      <text>
        <r>
          <rPr>
            <sz val="11"/>
            <color theme="1"/>
            <rFont val="Calibri"/>
            <family val="2"/>
            <scheme val="minor"/>
          </rPr>
          <t>Introduzca un número con dos decimales como máximo. Debe ser igual o mayor a la "Cantidad Real Consumida"</t>
        </r>
      </text>
    </comment>
    <comment ref="E297" authorId="2" shapeId="0">
      <text>
        <r>
          <rPr>
            <sz val="11"/>
            <color theme="1"/>
            <rFont val="Calibri"/>
            <family val="2"/>
            <scheme val="minor"/>
          </rPr>
          <t>Introduzca un número con dos decimales como máximo</t>
        </r>
      </text>
    </comment>
    <comment ref="F297" authorId="2" shapeId="0">
      <text>
        <r>
          <rPr>
            <sz val="11"/>
            <color theme="1"/>
            <rFont val="Calibri"/>
            <family val="2"/>
            <scheme val="minor"/>
          </rPr>
          <t>Monto calculado automáticamente por el sistema</t>
        </r>
      </text>
    </comment>
    <comment ref="A325" authorId="2" shapeId="0">
      <text>
        <r>
          <rPr>
            <sz val="11"/>
            <color theme="1"/>
            <rFont val="Calibri"/>
            <family val="2"/>
            <scheme val="minor"/>
          </rPr>
          <t>Introducir un texto con el nombre o referencia de la contratación</t>
        </r>
      </text>
    </comment>
    <comment ref="B325" authorId="2" shapeId="0">
      <text>
        <r>
          <rPr>
            <sz val="11"/>
            <color theme="1"/>
            <rFont val="Calibri"/>
            <family val="2"/>
            <scheme val="minor"/>
          </rPr>
          <t>Introduzca un texto con la finalidad de la contratación</t>
        </r>
      </text>
    </comment>
    <comment ref="C325" authorId="2" shapeId="0">
      <text>
        <r>
          <rPr>
            <sz val="11"/>
            <color theme="1"/>
            <rFont val="Calibri"/>
            <family val="2"/>
            <scheme val="minor"/>
          </rPr>
          <t>Seleccionar un valor del listado</t>
        </r>
      </text>
    </comment>
    <comment ref="D325" authorId="2" shapeId="0">
      <text>
        <r>
          <rPr>
            <sz val="11"/>
            <color theme="1"/>
            <rFont val="Calibri"/>
            <family val="2"/>
            <scheme val="minor"/>
          </rPr>
          <t>Seleccione el tipo de procedimiento</t>
        </r>
      </text>
    </comment>
    <comment ref="E325" authorId="2" shapeId="0">
      <text>
        <r>
          <rPr>
            <sz val="11"/>
            <color theme="1"/>
            <rFont val="Calibri"/>
            <family val="2"/>
            <scheme val="minor"/>
          </rPr>
          <t>Seleccione un valor de la lista</t>
        </r>
      </text>
    </comment>
    <comment ref="F325" authorId="2" shapeId="0">
      <text>
        <r>
          <rPr>
            <sz val="11"/>
            <color theme="1"/>
            <rFont val="Calibri"/>
            <family val="2"/>
            <scheme val="minor"/>
          </rPr>
          <t>Introduzca el código SNIP</t>
        </r>
      </text>
    </comment>
    <comment ref="C326" authorId="2" shapeId="0">
      <text>
        <r>
          <rPr>
            <sz val="11"/>
            <color theme="1"/>
            <rFont val="Calibri"/>
            <family val="2"/>
            <scheme val="minor"/>
          </rPr>
          <t>Introduzca la fecha de inicio del proceso, en formato dd-mm-aaaa</t>
        </r>
      </text>
    </comment>
    <comment ref="F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2" shapeId="0">
      <text/>
    </comment>
    <comment ref="C328" authorId="2" shapeId="0">
      <text>
        <r>
          <rPr>
            <sz val="11"/>
            <color theme="1"/>
            <rFont val="Calibri"/>
            <family val="2"/>
            <scheme val="minor"/>
          </rPr>
          <t>Introduzca la fecha prevista de adjudicación, en formato dd-mm-aaaa</t>
        </r>
      </text>
    </comment>
    <comment ref="F328" authorId="2" shapeId="0">
      <text/>
    </comment>
    <comment ref="F329" authorId="2" shapeId="0">
      <text/>
    </comment>
    <comment ref="A331" authorId="2" shapeId="0">
      <text>
        <r>
          <rPr>
            <sz val="11"/>
            <color theme="1"/>
            <rFont val="Calibri"/>
            <family val="2"/>
            <scheme val="minor"/>
          </rPr>
          <t>Introduzca un codigo UNSPSC</t>
        </r>
      </text>
    </comment>
    <comment ref="B331" authorId="2" shapeId="0">
      <text>
        <r>
          <rPr>
            <sz val="11"/>
            <color theme="1"/>
            <rFont val="Calibri"/>
            <family val="2"/>
            <scheme val="minor"/>
          </rPr>
          <t>Descripción calculada automáticamente a partir de código del artículo</t>
        </r>
      </text>
    </comment>
    <comment ref="C331" authorId="2" shapeId="0">
      <text>
        <r>
          <rPr>
            <sz val="11"/>
            <color theme="1"/>
            <rFont val="Calibri"/>
            <family val="2"/>
            <scheme val="minor"/>
          </rPr>
          <t>Seleccione un valor de la lista</t>
        </r>
      </text>
    </comment>
    <comment ref="D331" authorId="2" shapeId="0">
      <text>
        <r>
          <rPr>
            <sz val="11"/>
            <color theme="1"/>
            <rFont val="Calibri"/>
            <family val="2"/>
            <scheme val="minor"/>
          </rPr>
          <t>Introduzca un número con dos decimales como máximo. Debe ser igual o mayor a la "Cantidad Real Consumida"</t>
        </r>
      </text>
    </comment>
    <comment ref="E331" authorId="2" shapeId="0">
      <text>
        <r>
          <rPr>
            <sz val="11"/>
            <color theme="1"/>
            <rFont val="Calibri"/>
            <family val="2"/>
            <scheme val="minor"/>
          </rPr>
          <t>Introduzca un número con dos decimales como máximo</t>
        </r>
      </text>
    </comment>
    <comment ref="F331" authorId="2" shapeId="0">
      <text>
        <r>
          <rPr>
            <sz val="11"/>
            <color theme="1"/>
            <rFont val="Calibri"/>
            <family val="2"/>
            <scheme val="minor"/>
          </rPr>
          <t>Monto calculado automáticamente por el sistema</t>
        </r>
      </text>
    </comment>
    <comment ref="A337" authorId="2" shapeId="0">
      <text>
        <r>
          <rPr>
            <sz val="11"/>
            <color theme="1"/>
            <rFont val="Calibri"/>
            <family val="2"/>
            <scheme val="minor"/>
          </rPr>
          <t>Introducir un texto con el nombre o referencia de la contratación</t>
        </r>
      </text>
    </comment>
    <comment ref="B337" authorId="2" shapeId="0">
      <text>
        <r>
          <rPr>
            <sz val="11"/>
            <color theme="1"/>
            <rFont val="Calibri"/>
            <family val="2"/>
            <scheme val="minor"/>
          </rPr>
          <t>Introduzca un texto con la finalidad de la contratación</t>
        </r>
      </text>
    </comment>
    <comment ref="C337" authorId="2" shapeId="0">
      <text>
        <r>
          <rPr>
            <sz val="11"/>
            <color theme="1"/>
            <rFont val="Calibri"/>
            <family val="2"/>
            <scheme val="minor"/>
          </rPr>
          <t>Seleccionar un valor del listado</t>
        </r>
      </text>
    </comment>
    <comment ref="D337" authorId="2" shapeId="0">
      <text>
        <r>
          <rPr>
            <sz val="11"/>
            <color theme="1"/>
            <rFont val="Calibri"/>
            <family val="2"/>
            <scheme val="minor"/>
          </rPr>
          <t>Seleccione el tipo de procedimiento</t>
        </r>
      </text>
    </comment>
    <comment ref="E337" authorId="2" shapeId="0">
      <text>
        <r>
          <rPr>
            <sz val="11"/>
            <color theme="1"/>
            <rFont val="Calibri"/>
            <family val="2"/>
            <scheme val="minor"/>
          </rPr>
          <t>Seleccione un valor de la lista</t>
        </r>
      </text>
    </comment>
    <comment ref="F337" authorId="2" shapeId="0">
      <text>
        <r>
          <rPr>
            <sz val="11"/>
            <color theme="1"/>
            <rFont val="Calibri"/>
            <family val="2"/>
            <scheme val="minor"/>
          </rPr>
          <t>Introduzca el código SNIP</t>
        </r>
      </text>
    </comment>
    <comment ref="C338" authorId="2" shapeId="0">
      <text>
        <r>
          <rPr>
            <sz val="11"/>
            <color theme="1"/>
            <rFont val="Calibri"/>
            <family val="2"/>
            <scheme val="minor"/>
          </rPr>
          <t>Introduzca la fecha de inicio del proceso, en formato dd-mm-aaaa</t>
        </r>
      </text>
    </comment>
    <comment ref="F3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shapeId="0">
      <text/>
    </comment>
    <comment ref="C340" authorId="2" shapeId="0">
      <text>
        <r>
          <rPr>
            <sz val="11"/>
            <color theme="1"/>
            <rFont val="Calibri"/>
            <family val="2"/>
            <scheme val="minor"/>
          </rPr>
          <t>Introduzca la fecha prevista de adjudicación, en formato dd-mm-aaaa</t>
        </r>
      </text>
    </comment>
    <comment ref="F340" authorId="2" shapeId="0">
      <text/>
    </comment>
    <comment ref="F341" authorId="2" shapeId="0">
      <text/>
    </comment>
    <comment ref="A343" authorId="2" shapeId="0">
      <text>
        <r>
          <rPr>
            <sz val="11"/>
            <color theme="1"/>
            <rFont val="Calibri"/>
            <family val="2"/>
            <scheme val="minor"/>
          </rPr>
          <t>Introduzca un codigo UNSPSC</t>
        </r>
      </text>
    </comment>
    <comment ref="B343" authorId="2" shapeId="0">
      <text>
        <r>
          <rPr>
            <sz val="11"/>
            <color theme="1"/>
            <rFont val="Calibri"/>
            <family val="2"/>
            <scheme val="minor"/>
          </rPr>
          <t>Descripción calculada automáticamente a partir de código del artículo</t>
        </r>
      </text>
    </comment>
    <comment ref="C343" authorId="2" shapeId="0">
      <text>
        <r>
          <rPr>
            <sz val="11"/>
            <color theme="1"/>
            <rFont val="Calibri"/>
            <family val="2"/>
            <scheme val="minor"/>
          </rPr>
          <t>Seleccione un valor de la lista</t>
        </r>
      </text>
    </comment>
    <comment ref="D343" authorId="2" shapeId="0">
      <text>
        <r>
          <rPr>
            <sz val="11"/>
            <color theme="1"/>
            <rFont val="Calibri"/>
            <family val="2"/>
            <scheme val="minor"/>
          </rPr>
          <t>Introduzca un número con dos decimales como máximo. Debe ser igual o mayor a la "Cantidad Real Consumida"</t>
        </r>
      </text>
    </comment>
    <comment ref="E343" authorId="2" shapeId="0">
      <text>
        <r>
          <rPr>
            <sz val="11"/>
            <color theme="1"/>
            <rFont val="Calibri"/>
            <family val="2"/>
            <scheme val="minor"/>
          </rPr>
          <t>Introduzca un número con dos decimales como máximo</t>
        </r>
      </text>
    </comment>
    <comment ref="F343" authorId="2" shapeId="0">
      <text>
        <r>
          <rPr>
            <sz val="11"/>
            <color theme="1"/>
            <rFont val="Calibri"/>
            <family val="2"/>
            <scheme val="minor"/>
          </rPr>
          <t>Monto calculado automáticamente por el sistema</t>
        </r>
      </text>
    </comment>
    <comment ref="A352" authorId="2" shapeId="0">
      <text>
        <r>
          <rPr>
            <sz val="11"/>
            <color theme="1"/>
            <rFont val="Calibri"/>
            <family val="2"/>
            <scheme val="minor"/>
          </rPr>
          <t>Introducir un texto con el nombre o referencia de la contratación</t>
        </r>
      </text>
    </comment>
    <comment ref="B352" authorId="2" shapeId="0">
      <text>
        <r>
          <rPr>
            <sz val="11"/>
            <color theme="1"/>
            <rFont val="Calibri"/>
            <family val="2"/>
            <scheme val="minor"/>
          </rPr>
          <t>Introduzca un texto con la finalidad de la contratación</t>
        </r>
      </text>
    </comment>
    <comment ref="C352" authorId="2" shapeId="0">
      <text>
        <r>
          <rPr>
            <sz val="11"/>
            <color theme="1"/>
            <rFont val="Calibri"/>
            <family val="2"/>
            <scheme val="minor"/>
          </rPr>
          <t>Seleccionar un valor del listado</t>
        </r>
      </text>
    </comment>
    <comment ref="D352" authorId="2" shapeId="0">
      <text>
        <r>
          <rPr>
            <sz val="11"/>
            <color theme="1"/>
            <rFont val="Calibri"/>
            <family val="2"/>
            <scheme val="minor"/>
          </rPr>
          <t>Seleccione el tipo de procedimiento</t>
        </r>
      </text>
    </comment>
    <comment ref="E352" authorId="2" shapeId="0">
      <text>
        <r>
          <rPr>
            <sz val="11"/>
            <color theme="1"/>
            <rFont val="Calibri"/>
            <family val="2"/>
            <scheme val="minor"/>
          </rPr>
          <t>Seleccione un valor de la lista</t>
        </r>
      </text>
    </comment>
    <comment ref="F352" authorId="2" shapeId="0">
      <text>
        <r>
          <rPr>
            <sz val="11"/>
            <color theme="1"/>
            <rFont val="Calibri"/>
            <family val="2"/>
            <scheme val="minor"/>
          </rPr>
          <t>Introduzca el código SNIP</t>
        </r>
      </text>
    </comment>
    <comment ref="C353" authorId="2" shapeId="0">
      <text>
        <r>
          <rPr>
            <sz val="11"/>
            <color theme="1"/>
            <rFont val="Calibri"/>
            <family val="2"/>
            <scheme val="minor"/>
          </rPr>
          <t>Introduzca la fecha de inicio del proceso, en formato dd-mm-aaaa</t>
        </r>
      </text>
    </comment>
    <comment ref="F3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2" shapeId="0">
      <text/>
    </comment>
    <comment ref="C355" authorId="2" shapeId="0">
      <text>
        <r>
          <rPr>
            <sz val="11"/>
            <color theme="1"/>
            <rFont val="Calibri"/>
            <family val="2"/>
            <scheme val="minor"/>
          </rPr>
          <t>Introduzca la fecha prevista de adjudicación, en formato dd-mm-aaaa</t>
        </r>
      </text>
    </comment>
    <comment ref="F355" authorId="2" shapeId="0">
      <text/>
    </comment>
    <comment ref="F356" authorId="2" shapeId="0">
      <text/>
    </comment>
    <comment ref="A358" authorId="2" shapeId="0">
      <text>
        <r>
          <rPr>
            <sz val="11"/>
            <color theme="1"/>
            <rFont val="Calibri"/>
            <family val="2"/>
            <scheme val="minor"/>
          </rPr>
          <t>Introduzca un codigo UNSPSC</t>
        </r>
      </text>
    </comment>
    <comment ref="B358" authorId="2" shapeId="0">
      <text>
        <r>
          <rPr>
            <sz val="11"/>
            <color theme="1"/>
            <rFont val="Calibri"/>
            <family val="2"/>
            <scheme val="minor"/>
          </rPr>
          <t>Descripción calculada automáticamente a partir de código del artículo</t>
        </r>
      </text>
    </comment>
    <comment ref="C358" authorId="2" shapeId="0">
      <text>
        <r>
          <rPr>
            <sz val="11"/>
            <color theme="1"/>
            <rFont val="Calibri"/>
            <family val="2"/>
            <scheme val="minor"/>
          </rPr>
          <t>Seleccione un valor de la lista</t>
        </r>
      </text>
    </comment>
    <comment ref="D358" authorId="2" shapeId="0">
      <text>
        <r>
          <rPr>
            <sz val="11"/>
            <color theme="1"/>
            <rFont val="Calibri"/>
            <family val="2"/>
            <scheme val="minor"/>
          </rPr>
          <t>Introduzca un número con dos decimales como máximo. Debe ser igual o mayor a la "Cantidad Real Consumida"</t>
        </r>
      </text>
    </comment>
    <comment ref="E358" authorId="2" shapeId="0">
      <text>
        <r>
          <rPr>
            <sz val="11"/>
            <color theme="1"/>
            <rFont val="Calibri"/>
            <family val="2"/>
            <scheme val="minor"/>
          </rPr>
          <t>Introduzca un número con dos decimales como máximo</t>
        </r>
      </text>
    </comment>
    <comment ref="F358" authorId="2" shapeId="0">
      <text>
        <r>
          <rPr>
            <sz val="11"/>
            <color theme="1"/>
            <rFont val="Calibri"/>
            <family val="2"/>
            <scheme val="minor"/>
          </rPr>
          <t>Monto calculado automáticamente por el sistema</t>
        </r>
      </text>
    </comment>
    <comment ref="A366" authorId="2" shapeId="0">
      <text>
        <r>
          <rPr>
            <sz val="11"/>
            <color theme="1"/>
            <rFont val="Calibri"/>
            <family val="2"/>
            <scheme val="minor"/>
          </rPr>
          <t>Introducir un texto con el nombre o referencia de la contratación</t>
        </r>
      </text>
    </comment>
    <comment ref="B366" authorId="2" shapeId="0">
      <text>
        <r>
          <rPr>
            <sz val="11"/>
            <color theme="1"/>
            <rFont val="Calibri"/>
            <family val="2"/>
            <scheme val="minor"/>
          </rPr>
          <t>Introduzca un texto con la finalidad de la contratación</t>
        </r>
      </text>
    </comment>
    <comment ref="C366" authorId="2" shapeId="0">
      <text>
        <r>
          <rPr>
            <sz val="11"/>
            <color theme="1"/>
            <rFont val="Calibri"/>
            <family val="2"/>
            <scheme val="minor"/>
          </rPr>
          <t>Seleccionar un valor del listado</t>
        </r>
      </text>
    </comment>
    <comment ref="D366" authorId="2" shapeId="0">
      <text>
        <r>
          <rPr>
            <sz val="11"/>
            <color theme="1"/>
            <rFont val="Calibri"/>
            <family val="2"/>
            <scheme val="minor"/>
          </rPr>
          <t>Seleccione el tipo de procedimiento</t>
        </r>
      </text>
    </comment>
    <comment ref="E366" authorId="2" shapeId="0">
      <text>
        <r>
          <rPr>
            <sz val="11"/>
            <color theme="1"/>
            <rFont val="Calibri"/>
            <family val="2"/>
            <scheme val="minor"/>
          </rPr>
          <t>Seleccione un valor de la lista</t>
        </r>
      </text>
    </comment>
    <comment ref="F366" authorId="2" shapeId="0">
      <text>
        <r>
          <rPr>
            <sz val="11"/>
            <color theme="1"/>
            <rFont val="Calibri"/>
            <family val="2"/>
            <scheme val="minor"/>
          </rPr>
          <t>Introduzca el código SNIP</t>
        </r>
      </text>
    </comment>
    <comment ref="C367" authorId="2" shapeId="0">
      <text>
        <r>
          <rPr>
            <sz val="11"/>
            <color theme="1"/>
            <rFont val="Calibri"/>
            <family val="2"/>
            <scheme val="minor"/>
          </rPr>
          <t>Introduzca la fecha de inicio del proceso, en formato dd-mm-aaaa</t>
        </r>
      </text>
    </comment>
    <comment ref="F3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2" shapeId="0">
      <text/>
    </comment>
    <comment ref="C369" authorId="2" shapeId="0">
      <text>
        <r>
          <rPr>
            <sz val="11"/>
            <color theme="1"/>
            <rFont val="Calibri"/>
            <family val="2"/>
            <scheme val="minor"/>
          </rPr>
          <t>Introduzca la fecha prevista de adjudicación, en formato dd-mm-aaaa</t>
        </r>
      </text>
    </comment>
    <comment ref="F369" authorId="2" shapeId="0">
      <text/>
    </comment>
    <comment ref="F370" authorId="2" shapeId="0">
      <text/>
    </comment>
    <comment ref="A372" authorId="2" shapeId="0">
      <text>
        <r>
          <rPr>
            <sz val="11"/>
            <color theme="1"/>
            <rFont val="Calibri"/>
            <family val="2"/>
            <scheme val="minor"/>
          </rPr>
          <t>Introduzca un codigo UNSPSC</t>
        </r>
      </text>
    </comment>
    <comment ref="B372" authorId="2" shapeId="0">
      <text>
        <r>
          <rPr>
            <sz val="11"/>
            <color theme="1"/>
            <rFont val="Calibri"/>
            <family val="2"/>
            <scheme val="minor"/>
          </rPr>
          <t>Descripción calculada automáticamente a partir de código del artículo</t>
        </r>
      </text>
    </comment>
    <comment ref="C372" authorId="2" shapeId="0">
      <text>
        <r>
          <rPr>
            <sz val="11"/>
            <color theme="1"/>
            <rFont val="Calibri"/>
            <family val="2"/>
            <scheme val="minor"/>
          </rPr>
          <t>Seleccione un valor de la lista</t>
        </r>
      </text>
    </comment>
    <comment ref="D372" authorId="2" shapeId="0">
      <text>
        <r>
          <rPr>
            <sz val="11"/>
            <color theme="1"/>
            <rFont val="Calibri"/>
            <family val="2"/>
            <scheme val="minor"/>
          </rPr>
          <t>Introduzca un número con dos decimales como máximo. Debe ser igual o mayor a la "Cantidad Real Consumida"</t>
        </r>
      </text>
    </comment>
    <comment ref="E372" authorId="2" shapeId="0">
      <text>
        <r>
          <rPr>
            <sz val="11"/>
            <color theme="1"/>
            <rFont val="Calibri"/>
            <family val="2"/>
            <scheme val="minor"/>
          </rPr>
          <t>Introduzca un número con dos decimales como máximo</t>
        </r>
      </text>
    </comment>
    <comment ref="F372" authorId="2" shapeId="0">
      <text>
        <r>
          <rPr>
            <sz val="11"/>
            <color theme="1"/>
            <rFont val="Calibri"/>
            <family val="2"/>
            <scheme val="minor"/>
          </rPr>
          <t>Monto calculado automáticamente por el sistema</t>
        </r>
      </text>
    </comment>
    <comment ref="A378" authorId="2" shapeId="0">
      <text>
        <r>
          <rPr>
            <sz val="11"/>
            <color theme="1"/>
            <rFont val="Calibri"/>
            <family val="2"/>
            <scheme val="minor"/>
          </rPr>
          <t>Introducir un texto con el nombre o referencia de la contratación</t>
        </r>
      </text>
    </comment>
    <comment ref="B378" authorId="2" shapeId="0">
      <text>
        <r>
          <rPr>
            <sz val="11"/>
            <color theme="1"/>
            <rFont val="Calibri"/>
            <family val="2"/>
            <scheme val="minor"/>
          </rPr>
          <t>Introduzca un texto con la finalidad de la contratación</t>
        </r>
      </text>
    </comment>
    <comment ref="C378" authorId="2" shapeId="0">
      <text>
        <r>
          <rPr>
            <sz val="11"/>
            <color theme="1"/>
            <rFont val="Calibri"/>
            <family val="2"/>
            <scheme val="minor"/>
          </rPr>
          <t>Seleccionar un valor del listado</t>
        </r>
      </text>
    </comment>
    <comment ref="D378" authorId="2" shapeId="0">
      <text>
        <r>
          <rPr>
            <sz val="11"/>
            <color theme="1"/>
            <rFont val="Calibri"/>
            <family val="2"/>
            <scheme val="minor"/>
          </rPr>
          <t>Seleccione el tipo de procedimiento</t>
        </r>
      </text>
    </comment>
    <comment ref="E378" authorId="2" shapeId="0">
      <text>
        <r>
          <rPr>
            <sz val="11"/>
            <color theme="1"/>
            <rFont val="Calibri"/>
            <family val="2"/>
            <scheme val="minor"/>
          </rPr>
          <t>Seleccione un valor de la lista</t>
        </r>
      </text>
    </comment>
    <comment ref="F378" authorId="2" shapeId="0">
      <text>
        <r>
          <rPr>
            <sz val="11"/>
            <color theme="1"/>
            <rFont val="Calibri"/>
            <family val="2"/>
            <scheme val="minor"/>
          </rPr>
          <t>Introduzca el código SNIP</t>
        </r>
      </text>
    </comment>
    <comment ref="C379" authorId="2" shapeId="0">
      <text>
        <r>
          <rPr>
            <sz val="11"/>
            <color theme="1"/>
            <rFont val="Calibri"/>
            <family val="2"/>
            <scheme val="minor"/>
          </rPr>
          <t>Introduzca la fecha de inicio del proceso, en formato dd-mm-aaaa</t>
        </r>
      </text>
    </comment>
    <comment ref="F3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text/>
    </comment>
    <comment ref="C381" authorId="2" shapeId="0">
      <text>
        <r>
          <rPr>
            <sz val="11"/>
            <color theme="1"/>
            <rFont val="Calibri"/>
            <family val="2"/>
            <scheme val="minor"/>
          </rPr>
          <t>Introduzca la fecha prevista de adjudicación, en formato dd-mm-aaaa</t>
        </r>
      </text>
    </comment>
    <comment ref="F381" authorId="2" shapeId="0">
      <text/>
    </comment>
    <comment ref="F382" authorId="2" shapeId="0">
      <text/>
    </comment>
    <comment ref="A384" authorId="2" shapeId="0">
      <text>
        <r>
          <rPr>
            <sz val="11"/>
            <color theme="1"/>
            <rFont val="Calibri"/>
            <family val="2"/>
            <scheme val="minor"/>
          </rPr>
          <t>Introduzca un codigo UNSPSC</t>
        </r>
      </text>
    </comment>
    <comment ref="B384" authorId="2" shapeId="0">
      <text>
        <r>
          <rPr>
            <sz val="11"/>
            <color theme="1"/>
            <rFont val="Calibri"/>
            <family val="2"/>
            <scheme val="minor"/>
          </rPr>
          <t>Descripción calculada automáticamente a partir de código del artículo</t>
        </r>
      </text>
    </comment>
    <comment ref="C384" authorId="2" shapeId="0">
      <text>
        <r>
          <rPr>
            <sz val="11"/>
            <color theme="1"/>
            <rFont val="Calibri"/>
            <family val="2"/>
            <scheme val="minor"/>
          </rPr>
          <t>Seleccione un valor de la lista</t>
        </r>
      </text>
    </comment>
    <comment ref="D384" authorId="2" shapeId="0">
      <text>
        <r>
          <rPr>
            <sz val="11"/>
            <color theme="1"/>
            <rFont val="Calibri"/>
            <family val="2"/>
            <scheme val="minor"/>
          </rPr>
          <t>Introduzca un número con dos decimales como máximo. Debe ser igual o mayor a la "Cantidad Real Consumida"</t>
        </r>
      </text>
    </comment>
    <comment ref="E384" authorId="2" shapeId="0">
      <text>
        <r>
          <rPr>
            <sz val="11"/>
            <color theme="1"/>
            <rFont val="Calibri"/>
            <family val="2"/>
            <scheme val="minor"/>
          </rPr>
          <t>Introduzca un número con dos decimales como máximo</t>
        </r>
      </text>
    </comment>
    <comment ref="F384" authorId="2" shapeId="0">
      <text>
        <r>
          <rPr>
            <sz val="11"/>
            <color theme="1"/>
            <rFont val="Calibri"/>
            <family val="2"/>
            <scheme val="minor"/>
          </rPr>
          <t>Monto calculado automáticamente por el sistema</t>
        </r>
      </text>
    </comment>
    <comment ref="A416" authorId="2" shapeId="0">
      <text>
        <r>
          <rPr>
            <sz val="11"/>
            <color theme="1"/>
            <rFont val="Calibri"/>
            <family val="2"/>
            <scheme val="minor"/>
          </rPr>
          <t>Introducir un texto con el nombre o referencia de la contratación</t>
        </r>
      </text>
    </comment>
    <comment ref="B416" authorId="2" shapeId="0">
      <text>
        <r>
          <rPr>
            <sz val="11"/>
            <color theme="1"/>
            <rFont val="Calibri"/>
            <family val="2"/>
            <scheme val="minor"/>
          </rPr>
          <t>Introduzca un texto con la finalidad de la contratación</t>
        </r>
      </text>
    </comment>
    <comment ref="C416" authorId="2" shapeId="0">
      <text>
        <r>
          <rPr>
            <sz val="11"/>
            <color theme="1"/>
            <rFont val="Calibri"/>
            <family val="2"/>
            <scheme val="minor"/>
          </rPr>
          <t>Seleccionar un valor del listado</t>
        </r>
      </text>
    </comment>
    <comment ref="D416" authorId="2" shapeId="0">
      <text>
        <r>
          <rPr>
            <sz val="11"/>
            <color theme="1"/>
            <rFont val="Calibri"/>
            <family val="2"/>
            <scheme val="minor"/>
          </rPr>
          <t>Seleccione el tipo de procedimiento</t>
        </r>
      </text>
    </comment>
    <comment ref="E416" authorId="2" shapeId="0">
      <text>
        <r>
          <rPr>
            <sz val="11"/>
            <color theme="1"/>
            <rFont val="Calibri"/>
            <family val="2"/>
            <scheme val="minor"/>
          </rPr>
          <t>Seleccione un valor de la lista</t>
        </r>
      </text>
    </comment>
    <comment ref="F416" authorId="2" shapeId="0">
      <text>
        <r>
          <rPr>
            <sz val="11"/>
            <color theme="1"/>
            <rFont val="Calibri"/>
            <family val="2"/>
            <scheme val="minor"/>
          </rPr>
          <t>Introduzca el código SNIP</t>
        </r>
      </text>
    </comment>
    <comment ref="C417" authorId="2" shapeId="0">
      <text>
        <r>
          <rPr>
            <sz val="11"/>
            <color theme="1"/>
            <rFont val="Calibri"/>
            <family val="2"/>
            <scheme val="minor"/>
          </rPr>
          <t>Introduzca la fecha de inicio del proceso, en formato dd-mm-aaaa</t>
        </r>
      </text>
    </comment>
    <comment ref="F4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shapeId="0">
      <text/>
    </comment>
    <comment ref="C419" authorId="2" shapeId="0">
      <text>
        <r>
          <rPr>
            <sz val="11"/>
            <color theme="1"/>
            <rFont val="Calibri"/>
            <family val="2"/>
            <scheme val="minor"/>
          </rPr>
          <t>Introduzca la fecha prevista de adjudicación, en formato dd-mm-aaaa</t>
        </r>
      </text>
    </comment>
    <comment ref="F419" authorId="2" shapeId="0">
      <text/>
    </comment>
    <comment ref="F420" authorId="2" shapeId="0">
      <text/>
    </comment>
    <comment ref="A422" authorId="2" shapeId="0">
      <text>
        <r>
          <rPr>
            <sz val="11"/>
            <color theme="1"/>
            <rFont val="Calibri"/>
            <family val="2"/>
            <scheme val="minor"/>
          </rPr>
          <t>Introduzca un codigo UNSPSC</t>
        </r>
      </text>
    </comment>
    <comment ref="B422" authorId="2" shapeId="0">
      <text>
        <r>
          <rPr>
            <sz val="11"/>
            <color theme="1"/>
            <rFont val="Calibri"/>
            <family val="2"/>
            <scheme val="minor"/>
          </rPr>
          <t>Descripción calculada automáticamente a partir de código del artículo</t>
        </r>
      </text>
    </comment>
    <comment ref="C422" authorId="2" shapeId="0">
      <text>
        <r>
          <rPr>
            <sz val="11"/>
            <color theme="1"/>
            <rFont val="Calibri"/>
            <family val="2"/>
            <scheme val="minor"/>
          </rPr>
          <t>Seleccione un valor de la lista</t>
        </r>
      </text>
    </comment>
    <comment ref="D422" authorId="2" shapeId="0">
      <text>
        <r>
          <rPr>
            <sz val="11"/>
            <color theme="1"/>
            <rFont val="Calibri"/>
            <family val="2"/>
            <scheme val="minor"/>
          </rPr>
          <t>Introduzca un número con dos decimales como máximo. Debe ser igual o mayor a la "Cantidad Real Consumida"</t>
        </r>
      </text>
    </comment>
    <comment ref="E422" authorId="2" shapeId="0">
      <text>
        <r>
          <rPr>
            <sz val="11"/>
            <color theme="1"/>
            <rFont val="Calibri"/>
            <family val="2"/>
            <scheme val="minor"/>
          </rPr>
          <t>Introduzca un número con dos decimales como máximo</t>
        </r>
      </text>
    </comment>
    <comment ref="F422" authorId="2" shapeId="0">
      <text>
        <r>
          <rPr>
            <sz val="11"/>
            <color theme="1"/>
            <rFont val="Calibri"/>
            <family val="2"/>
            <scheme val="minor"/>
          </rPr>
          <t>Monto calculado automáticamente por el sistema</t>
        </r>
      </text>
    </comment>
    <comment ref="A447" authorId="2" shapeId="0">
      <text>
        <r>
          <rPr>
            <sz val="11"/>
            <color theme="1"/>
            <rFont val="Calibri"/>
            <family val="2"/>
            <scheme val="minor"/>
          </rPr>
          <t>Introducir un texto con el nombre o referencia de la contratación</t>
        </r>
      </text>
    </comment>
    <comment ref="B447" authorId="2" shapeId="0">
      <text>
        <r>
          <rPr>
            <sz val="11"/>
            <color theme="1"/>
            <rFont val="Calibri"/>
            <family val="2"/>
            <scheme val="minor"/>
          </rPr>
          <t>Introduzca un texto con la finalidad de la contratación</t>
        </r>
      </text>
    </comment>
    <comment ref="C447" authorId="2" shapeId="0">
      <text>
        <r>
          <rPr>
            <sz val="11"/>
            <color theme="1"/>
            <rFont val="Calibri"/>
            <family val="2"/>
            <scheme val="minor"/>
          </rPr>
          <t>Seleccionar un valor del listado</t>
        </r>
      </text>
    </comment>
    <comment ref="D447" authorId="2" shapeId="0">
      <text>
        <r>
          <rPr>
            <sz val="11"/>
            <color theme="1"/>
            <rFont val="Calibri"/>
            <family val="2"/>
            <scheme val="minor"/>
          </rPr>
          <t>Seleccione el tipo de procedimiento</t>
        </r>
      </text>
    </comment>
    <comment ref="E447" authorId="2" shapeId="0">
      <text>
        <r>
          <rPr>
            <sz val="11"/>
            <color theme="1"/>
            <rFont val="Calibri"/>
            <family val="2"/>
            <scheme val="minor"/>
          </rPr>
          <t>Seleccione un valor de la lista</t>
        </r>
      </text>
    </comment>
    <comment ref="F447" authorId="2" shapeId="0">
      <text>
        <r>
          <rPr>
            <sz val="11"/>
            <color theme="1"/>
            <rFont val="Calibri"/>
            <family val="2"/>
            <scheme val="minor"/>
          </rPr>
          <t>Introduzca el código SNIP</t>
        </r>
      </text>
    </comment>
    <comment ref="C448" authorId="2" shapeId="0">
      <text>
        <r>
          <rPr>
            <sz val="11"/>
            <color theme="1"/>
            <rFont val="Calibri"/>
            <family val="2"/>
            <scheme val="minor"/>
          </rPr>
          <t>Introduzca la fecha de inicio del proceso, en formato dd-mm-aaaa</t>
        </r>
      </text>
    </comment>
    <comment ref="F4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2" shapeId="0">
      <text/>
    </comment>
    <comment ref="C450" authorId="2" shapeId="0">
      <text>
        <r>
          <rPr>
            <sz val="11"/>
            <color theme="1"/>
            <rFont val="Calibri"/>
            <family val="2"/>
            <scheme val="minor"/>
          </rPr>
          <t>Introduzca la fecha prevista de adjudicación, en formato dd-mm-aaaa</t>
        </r>
      </text>
    </comment>
    <comment ref="F450" authorId="2" shapeId="0">
      <text/>
    </comment>
    <comment ref="F451" authorId="2" shapeId="0">
      <text/>
    </comment>
    <comment ref="A453" authorId="2" shapeId="0">
      <text>
        <r>
          <rPr>
            <sz val="11"/>
            <color theme="1"/>
            <rFont val="Calibri"/>
            <family val="2"/>
            <scheme val="minor"/>
          </rPr>
          <t>Introduzca un codigo UNSPSC</t>
        </r>
      </text>
    </comment>
    <comment ref="B453" authorId="2" shapeId="0">
      <text>
        <r>
          <rPr>
            <sz val="11"/>
            <color theme="1"/>
            <rFont val="Calibri"/>
            <family val="2"/>
            <scheme val="minor"/>
          </rPr>
          <t>Descripción calculada automáticamente a partir de código del artículo</t>
        </r>
      </text>
    </comment>
    <comment ref="C453" authorId="2" shapeId="0">
      <text>
        <r>
          <rPr>
            <sz val="11"/>
            <color theme="1"/>
            <rFont val="Calibri"/>
            <family val="2"/>
            <scheme val="minor"/>
          </rPr>
          <t>Seleccione un valor de la lista</t>
        </r>
      </text>
    </comment>
    <comment ref="D453" authorId="2" shapeId="0">
      <text>
        <r>
          <rPr>
            <sz val="11"/>
            <color theme="1"/>
            <rFont val="Calibri"/>
            <family val="2"/>
            <scheme val="minor"/>
          </rPr>
          <t>Introduzca un número con dos decimales como máximo. Debe ser igual o mayor a la "Cantidad Real Consumida"</t>
        </r>
      </text>
    </comment>
    <comment ref="E453" authorId="2" shapeId="0">
      <text>
        <r>
          <rPr>
            <sz val="11"/>
            <color theme="1"/>
            <rFont val="Calibri"/>
            <family val="2"/>
            <scheme val="minor"/>
          </rPr>
          <t>Introduzca un número con dos decimales como máximo</t>
        </r>
      </text>
    </comment>
    <comment ref="F453" authorId="2" shapeId="0">
      <text>
        <r>
          <rPr>
            <sz val="11"/>
            <color theme="1"/>
            <rFont val="Calibri"/>
            <family val="2"/>
            <scheme val="minor"/>
          </rPr>
          <t>Monto calculado automáticamente por el sistema</t>
        </r>
      </text>
    </comment>
    <comment ref="A459" authorId="2" shapeId="0">
      <text>
        <r>
          <rPr>
            <sz val="11"/>
            <color theme="1"/>
            <rFont val="Calibri"/>
            <family val="2"/>
            <scheme val="minor"/>
          </rPr>
          <t>Introducir un texto con el nombre o referencia de la contratación</t>
        </r>
      </text>
    </comment>
    <comment ref="B459" authorId="2" shapeId="0">
      <text>
        <r>
          <rPr>
            <sz val="11"/>
            <color theme="1"/>
            <rFont val="Calibri"/>
            <family val="2"/>
            <scheme val="minor"/>
          </rPr>
          <t>Introduzca un texto con la finalidad de la contratación</t>
        </r>
      </text>
    </comment>
    <comment ref="C459" authorId="2" shapeId="0">
      <text>
        <r>
          <rPr>
            <sz val="11"/>
            <color theme="1"/>
            <rFont val="Calibri"/>
            <family val="2"/>
            <scheme val="minor"/>
          </rPr>
          <t>Seleccionar un valor del listado</t>
        </r>
      </text>
    </comment>
    <comment ref="D459" authorId="2" shapeId="0">
      <text>
        <r>
          <rPr>
            <sz val="11"/>
            <color theme="1"/>
            <rFont val="Calibri"/>
            <family val="2"/>
            <scheme val="minor"/>
          </rPr>
          <t>Seleccione el tipo de procedimiento</t>
        </r>
      </text>
    </comment>
    <comment ref="E459" authorId="2" shapeId="0">
      <text>
        <r>
          <rPr>
            <sz val="11"/>
            <color theme="1"/>
            <rFont val="Calibri"/>
            <family val="2"/>
            <scheme val="minor"/>
          </rPr>
          <t>Seleccione un valor de la lista</t>
        </r>
      </text>
    </comment>
    <comment ref="F459" authorId="2" shapeId="0">
      <text>
        <r>
          <rPr>
            <sz val="11"/>
            <color theme="1"/>
            <rFont val="Calibri"/>
            <family val="2"/>
            <scheme val="minor"/>
          </rPr>
          <t>Introduzca el código SNIP</t>
        </r>
      </text>
    </comment>
    <comment ref="C460" authorId="2" shapeId="0">
      <text>
        <r>
          <rPr>
            <sz val="11"/>
            <color theme="1"/>
            <rFont val="Calibri"/>
            <family val="2"/>
            <scheme val="minor"/>
          </rPr>
          <t>Introduzca la fecha de inicio del proceso, en formato dd-mm-aaaa</t>
        </r>
      </text>
    </comment>
    <comment ref="F4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2" shapeId="0">
      <text/>
    </comment>
    <comment ref="C462" authorId="2" shapeId="0">
      <text>
        <r>
          <rPr>
            <sz val="11"/>
            <color theme="1"/>
            <rFont val="Calibri"/>
            <family val="2"/>
            <scheme val="minor"/>
          </rPr>
          <t>Introduzca la fecha prevista de adjudicación, en formato dd-mm-aaaa</t>
        </r>
      </text>
    </comment>
    <comment ref="F462" authorId="2" shapeId="0">
      <text/>
    </comment>
    <comment ref="F463" authorId="2" shapeId="0">
      <text/>
    </comment>
    <comment ref="A465" authorId="2" shapeId="0">
      <text>
        <r>
          <rPr>
            <sz val="11"/>
            <color theme="1"/>
            <rFont val="Calibri"/>
            <family val="2"/>
            <scheme val="minor"/>
          </rPr>
          <t>Introduzca un codigo UNSPSC</t>
        </r>
      </text>
    </comment>
    <comment ref="B465" authorId="2" shapeId="0">
      <text>
        <r>
          <rPr>
            <sz val="11"/>
            <color theme="1"/>
            <rFont val="Calibri"/>
            <family val="2"/>
            <scheme val="minor"/>
          </rPr>
          <t>Descripción calculada automáticamente a partir de código del artículo</t>
        </r>
      </text>
    </comment>
    <comment ref="C465" authorId="2" shapeId="0">
      <text>
        <r>
          <rPr>
            <sz val="11"/>
            <color theme="1"/>
            <rFont val="Calibri"/>
            <family val="2"/>
            <scheme val="minor"/>
          </rPr>
          <t>Seleccione un valor de la lista</t>
        </r>
      </text>
    </comment>
    <comment ref="D465" authorId="2" shapeId="0">
      <text>
        <r>
          <rPr>
            <sz val="11"/>
            <color theme="1"/>
            <rFont val="Calibri"/>
            <family val="2"/>
            <scheme val="minor"/>
          </rPr>
          <t>Introduzca un número con dos decimales como máximo. Debe ser igual o mayor a la "Cantidad Real Consumida"</t>
        </r>
      </text>
    </comment>
    <comment ref="E465" authorId="2" shapeId="0">
      <text>
        <r>
          <rPr>
            <sz val="11"/>
            <color theme="1"/>
            <rFont val="Calibri"/>
            <family val="2"/>
            <scheme val="minor"/>
          </rPr>
          <t>Introduzca un número con dos decimales como máximo</t>
        </r>
      </text>
    </comment>
    <comment ref="F465" authorId="2" shapeId="0">
      <text>
        <r>
          <rPr>
            <sz val="11"/>
            <color theme="1"/>
            <rFont val="Calibri"/>
            <family val="2"/>
            <scheme val="minor"/>
          </rPr>
          <t>Monto calculado automáticamente por el sistema</t>
        </r>
      </text>
    </comment>
    <comment ref="A499" authorId="2" shapeId="0">
      <text>
        <r>
          <rPr>
            <sz val="11"/>
            <color theme="1"/>
            <rFont val="Calibri"/>
            <family val="2"/>
            <scheme val="minor"/>
          </rPr>
          <t>Introducir un texto con el nombre o referencia de la contratación</t>
        </r>
      </text>
    </comment>
    <comment ref="B499" authorId="2" shapeId="0">
      <text>
        <r>
          <rPr>
            <sz val="11"/>
            <color theme="1"/>
            <rFont val="Calibri"/>
            <family val="2"/>
            <scheme val="minor"/>
          </rPr>
          <t>Introduzca un texto con la finalidad de la contratación</t>
        </r>
      </text>
    </comment>
    <comment ref="C499" authorId="2" shapeId="0">
      <text>
        <r>
          <rPr>
            <sz val="11"/>
            <color theme="1"/>
            <rFont val="Calibri"/>
            <family val="2"/>
            <scheme val="minor"/>
          </rPr>
          <t>Seleccionar un valor del listado</t>
        </r>
      </text>
    </comment>
    <comment ref="D499" authorId="2" shapeId="0">
      <text>
        <r>
          <rPr>
            <sz val="11"/>
            <color theme="1"/>
            <rFont val="Calibri"/>
            <family val="2"/>
            <scheme val="minor"/>
          </rPr>
          <t>Seleccione el tipo de procedimiento</t>
        </r>
      </text>
    </comment>
    <comment ref="E499" authorId="2" shapeId="0">
      <text>
        <r>
          <rPr>
            <sz val="11"/>
            <color theme="1"/>
            <rFont val="Calibri"/>
            <family val="2"/>
            <scheme val="minor"/>
          </rPr>
          <t>Seleccione un valor de la lista</t>
        </r>
      </text>
    </comment>
    <comment ref="F499" authorId="2" shapeId="0">
      <text>
        <r>
          <rPr>
            <sz val="11"/>
            <color theme="1"/>
            <rFont val="Calibri"/>
            <family val="2"/>
            <scheme val="minor"/>
          </rPr>
          <t>Introduzca el código SNIP</t>
        </r>
      </text>
    </comment>
    <comment ref="C500" authorId="2" shapeId="0">
      <text>
        <r>
          <rPr>
            <sz val="11"/>
            <color theme="1"/>
            <rFont val="Calibri"/>
            <family val="2"/>
            <scheme val="minor"/>
          </rPr>
          <t>Introduzca la fecha de inicio del proceso, en formato dd-mm-aaaa</t>
        </r>
      </text>
    </comment>
    <comment ref="F5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shapeId="0">
      <text/>
    </comment>
    <comment ref="C502" authorId="2" shapeId="0">
      <text>
        <r>
          <rPr>
            <sz val="11"/>
            <color theme="1"/>
            <rFont val="Calibri"/>
            <family val="2"/>
            <scheme val="minor"/>
          </rPr>
          <t>Introduzca la fecha prevista de adjudicación, en formato dd-mm-aaaa</t>
        </r>
      </text>
    </comment>
    <comment ref="F502" authorId="2" shapeId="0">
      <text/>
    </comment>
    <comment ref="F503" authorId="2" shapeId="0">
      <text/>
    </comment>
    <comment ref="A505" authorId="2" shapeId="0">
      <text>
        <r>
          <rPr>
            <sz val="11"/>
            <color theme="1"/>
            <rFont val="Calibri"/>
            <family val="2"/>
            <scheme val="minor"/>
          </rPr>
          <t>Introduzca un codigo UNSPSC</t>
        </r>
      </text>
    </comment>
    <comment ref="B505" authorId="2" shapeId="0">
      <text>
        <r>
          <rPr>
            <sz val="11"/>
            <color theme="1"/>
            <rFont val="Calibri"/>
            <family val="2"/>
            <scheme val="minor"/>
          </rPr>
          <t>Descripción calculada automáticamente a partir de código del artículo</t>
        </r>
      </text>
    </comment>
    <comment ref="C505" authorId="2" shapeId="0">
      <text>
        <r>
          <rPr>
            <sz val="11"/>
            <color theme="1"/>
            <rFont val="Calibri"/>
            <family val="2"/>
            <scheme val="minor"/>
          </rPr>
          <t>Seleccione un valor de la lista</t>
        </r>
      </text>
    </comment>
    <comment ref="D505" authorId="2" shapeId="0">
      <text>
        <r>
          <rPr>
            <sz val="11"/>
            <color theme="1"/>
            <rFont val="Calibri"/>
            <family val="2"/>
            <scheme val="minor"/>
          </rPr>
          <t>Introduzca un número con dos decimales como máximo. Debe ser igual o mayor a la "Cantidad Real Consumida"</t>
        </r>
      </text>
    </comment>
    <comment ref="E505" authorId="2" shapeId="0">
      <text>
        <r>
          <rPr>
            <sz val="11"/>
            <color theme="1"/>
            <rFont val="Calibri"/>
            <family val="2"/>
            <scheme val="minor"/>
          </rPr>
          <t>Introduzca un número con dos decimales como máximo</t>
        </r>
      </text>
    </comment>
    <comment ref="F505" authorId="2" shapeId="0">
      <text>
        <r>
          <rPr>
            <sz val="11"/>
            <color theme="1"/>
            <rFont val="Calibri"/>
            <family val="2"/>
            <scheme val="minor"/>
          </rPr>
          <t>Monto calculado automáticamente por el sistema</t>
        </r>
      </text>
    </comment>
    <comment ref="A515" authorId="2" shapeId="0">
      <text>
        <r>
          <rPr>
            <sz val="11"/>
            <color theme="1"/>
            <rFont val="Calibri"/>
            <family val="2"/>
            <scheme val="minor"/>
          </rPr>
          <t>Introducir un texto con el nombre o referencia de la contratación</t>
        </r>
      </text>
    </comment>
    <comment ref="B515" authorId="2" shapeId="0">
      <text>
        <r>
          <rPr>
            <sz val="11"/>
            <color theme="1"/>
            <rFont val="Calibri"/>
            <family val="2"/>
            <scheme val="minor"/>
          </rPr>
          <t>Introduzca un texto con la finalidad de la contratación</t>
        </r>
      </text>
    </comment>
    <comment ref="C515" authorId="2" shapeId="0">
      <text>
        <r>
          <rPr>
            <sz val="11"/>
            <color theme="1"/>
            <rFont val="Calibri"/>
            <family val="2"/>
            <scheme val="minor"/>
          </rPr>
          <t>Seleccionar un valor del listado</t>
        </r>
      </text>
    </comment>
    <comment ref="D515" authorId="2" shapeId="0">
      <text>
        <r>
          <rPr>
            <sz val="11"/>
            <color theme="1"/>
            <rFont val="Calibri"/>
            <family val="2"/>
            <scheme val="minor"/>
          </rPr>
          <t>Seleccione el tipo de procedimiento</t>
        </r>
      </text>
    </comment>
    <comment ref="E515" authorId="2" shapeId="0">
      <text>
        <r>
          <rPr>
            <sz val="11"/>
            <color theme="1"/>
            <rFont val="Calibri"/>
            <family val="2"/>
            <scheme val="minor"/>
          </rPr>
          <t>Seleccione un valor de la lista</t>
        </r>
      </text>
    </comment>
    <comment ref="F515" authorId="2" shapeId="0">
      <text>
        <r>
          <rPr>
            <sz val="11"/>
            <color theme="1"/>
            <rFont val="Calibri"/>
            <family val="2"/>
            <scheme val="minor"/>
          </rPr>
          <t>Introduzca el código SNIP</t>
        </r>
      </text>
    </comment>
    <comment ref="C516" authorId="2" shapeId="0">
      <text>
        <r>
          <rPr>
            <sz val="11"/>
            <color theme="1"/>
            <rFont val="Calibri"/>
            <family val="2"/>
            <scheme val="minor"/>
          </rPr>
          <t>Introduzca la fecha de inicio del proceso, en formato dd-mm-aaaa</t>
        </r>
      </text>
    </comment>
    <comment ref="F5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2" shapeId="0">
      <text/>
    </comment>
    <comment ref="C518" authorId="2" shapeId="0">
      <text>
        <r>
          <rPr>
            <sz val="11"/>
            <color theme="1"/>
            <rFont val="Calibri"/>
            <family val="2"/>
            <scheme val="minor"/>
          </rPr>
          <t>Introduzca la fecha prevista de adjudicación, en formato dd-mm-aaaa</t>
        </r>
      </text>
    </comment>
    <comment ref="F518" authorId="2" shapeId="0">
      <text/>
    </comment>
    <comment ref="F519" authorId="2" shapeId="0">
      <text/>
    </comment>
    <comment ref="A521" authorId="2" shapeId="0">
      <text>
        <r>
          <rPr>
            <sz val="11"/>
            <color theme="1"/>
            <rFont val="Calibri"/>
            <family val="2"/>
            <scheme val="minor"/>
          </rPr>
          <t>Introduzca un codigo UNSPSC</t>
        </r>
      </text>
    </comment>
    <comment ref="B521" authorId="2" shapeId="0">
      <text>
        <r>
          <rPr>
            <sz val="11"/>
            <color theme="1"/>
            <rFont val="Calibri"/>
            <family val="2"/>
            <scheme val="minor"/>
          </rPr>
          <t>Descripción calculada automáticamente a partir de código del artículo</t>
        </r>
      </text>
    </comment>
    <comment ref="C521" authorId="2" shapeId="0">
      <text>
        <r>
          <rPr>
            <sz val="11"/>
            <color theme="1"/>
            <rFont val="Calibri"/>
            <family val="2"/>
            <scheme val="minor"/>
          </rPr>
          <t>Seleccione un valor de la lista</t>
        </r>
      </text>
    </comment>
    <comment ref="D521" authorId="2" shapeId="0">
      <text>
        <r>
          <rPr>
            <sz val="11"/>
            <color theme="1"/>
            <rFont val="Calibri"/>
            <family val="2"/>
            <scheme val="minor"/>
          </rPr>
          <t>Introduzca un número con dos decimales como máximo. Debe ser igual o mayor a la "Cantidad Real Consumida"</t>
        </r>
      </text>
    </comment>
    <comment ref="E521" authorId="2" shapeId="0">
      <text>
        <r>
          <rPr>
            <sz val="11"/>
            <color theme="1"/>
            <rFont val="Calibri"/>
            <family val="2"/>
            <scheme val="minor"/>
          </rPr>
          <t>Introduzca un número con dos decimales como máximo</t>
        </r>
      </text>
    </comment>
    <comment ref="F521" authorId="2" shapeId="0">
      <text>
        <r>
          <rPr>
            <sz val="11"/>
            <color theme="1"/>
            <rFont val="Calibri"/>
            <family val="2"/>
            <scheme val="minor"/>
          </rPr>
          <t>Monto calculado automáticamente por el sistema</t>
        </r>
      </text>
    </comment>
    <comment ref="A529" authorId="2" shapeId="0">
      <text>
        <r>
          <rPr>
            <sz val="11"/>
            <color theme="1"/>
            <rFont val="Calibri"/>
            <family val="2"/>
            <scheme val="minor"/>
          </rPr>
          <t>Introducir un texto con el nombre o referencia de la contratación</t>
        </r>
      </text>
    </comment>
    <comment ref="B529" authorId="2" shapeId="0">
      <text>
        <r>
          <rPr>
            <sz val="11"/>
            <color theme="1"/>
            <rFont val="Calibri"/>
            <family val="2"/>
            <scheme val="minor"/>
          </rPr>
          <t>Introduzca un texto con la finalidad de la contratación</t>
        </r>
      </text>
    </comment>
    <comment ref="C529" authorId="2" shapeId="0">
      <text>
        <r>
          <rPr>
            <sz val="11"/>
            <color theme="1"/>
            <rFont val="Calibri"/>
            <family val="2"/>
            <scheme val="minor"/>
          </rPr>
          <t>Seleccionar un valor del listado</t>
        </r>
      </text>
    </comment>
    <comment ref="D529" authorId="2" shapeId="0">
      <text>
        <r>
          <rPr>
            <sz val="11"/>
            <color theme="1"/>
            <rFont val="Calibri"/>
            <family val="2"/>
            <scheme val="minor"/>
          </rPr>
          <t>Seleccione el tipo de procedimiento</t>
        </r>
      </text>
    </comment>
    <comment ref="E529" authorId="2" shapeId="0">
      <text>
        <r>
          <rPr>
            <sz val="11"/>
            <color theme="1"/>
            <rFont val="Calibri"/>
            <family val="2"/>
            <scheme val="minor"/>
          </rPr>
          <t>Seleccione un valor de la lista</t>
        </r>
      </text>
    </comment>
    <comment ref="F529" authorId="2" shapeId="0">
      <text>
        <r>
          <rPr>
            <sz val="11"/>
            <color theme="1"/>
            <rFont val="Calibri"/>
            <family val="2"/>
            <scheme val="minor"/>
          </rPr>
          <t>Introduzca el código SNIP</t>
        </r>
      </text>
    </comment>
    <comment ref="C530" authorId="2" shapeId="0">
      <text>
        <r>
          <rPr>
            <sz val="11"/>
            <color theme="1"/>
            <rFont val="Calibri"/>
            <family val="2"/>
            <scheme val="minor"/>
          </rPr>
          <t>Introduzca la fecha de inicio del proceso, en formato dd-mm-aaaa</t>
        </r>
      </text>
    </comment>
    <comment ref="F5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2" shapeId="0">
      <text/>
    </comment>
    <comment ref="C532" authorId="2" shapeId="0">
      <text>
        <r>
          <rPr>
            <sz val="11"/>
            <color theme="1"/>
            <rFont val="Calibri"/>
            <family val="2"/>
            <scheme val="minor"/>
          </rPr>
          <t>Introduzca la fecha prevista de adjudicación, en formato dd-mm-aaaa</t>
        </r>
      </text>
    </comment>
    <comment ref="F532" authorId="2" shapeId="0">
      <text/>
    </comment>
    <comment ref="F533" authorId="2" shapeId="0">
      <text/>
    </comment>
    <comment ref="A535" authorId="2" shapeId="0">
      <text>
        <r>
          <rPr>
            <sz val="11"/>
            <color theme="1"/>
            <rFont val="Calibri"/>
            <family val="2"/>
            <scheme val="minor"/>
          </rPr>
          <t>Introduzca un codigo UNSPSC</t>
        </r>
      </text>
    </comment>
    <comment ref="B535" authorId="2" shapeId="0">
      <text>
        <r>
          <rPr>
            <sz val="11"/>
            <color theme="1"/>
            <rFont val="Calibri"/>
            <family val="2"/>
            <scheme val="minor"/>
          </rPr>
          <t>Descripción calculada automáticamente a partir de código del artículo</t>
        </r>
      </text>
    </comment>
    <comment ref="C535" authorId="2" shapeId="0">
      <text>
        <r>
          <rPr>
            <sz val="11"/>
            <color theme="1"/>
            <rFont val="Calibri"/>
            <family val="2"/>
            <scheme val="minor"/>
          </rPr>
          <t>Seleccione un valor de la lista</t>
        </r>
      </text>
    </comment>
    <comment ref="D535" authorId="2" shapeId="0">
      <text>
        <r>
          <rPr>
            <sz val="11"/>
            <color theme="1"/>
            <rFont val="Calibri"/>
            <family val="2"/>
            <scheme val="minor"/>
          </rPr>
          <t>Introduzca un número con dos decimales como máximo. Debe ser igual o mayor a la "Cantidad Real Consumida"</t>
        </r>
      </text>
    </comment>
    <comment ref="E535" authorId="2" shapeId="0">
      <text>
        <r>
          <rPr>
            <sz val="11"/>
            <color theme="1"/>
            <rFont val="Calibri"/>
            <family val="2"/>
            <scheme val="minor"/>
          </rPr>
          <t>Introduzca un número con dos decimales como máximo</t>
        </r>
      </text>
    </comment>
    <comment ref="F535" authorId="2" shapeId="0">
      <text>
        <r>
          <rPr>
            <sz val="11"/>
            <color theme="1"/>
            <rFont val="Calibri"/>
            <family val="2"/>
            <scheme val="minor"/>
          </rPr>
          <t>Monto calculado automáticamente por el sistema</t>
        </r>
      </text>
    </comment>
    <comment ref="A543" authorId="2" shapeId="0">
      <text>
        <r>
          <rPr>
            <sz val="11"/>
            <color theme="1"/>
            <rFont val="Calibri"/>
            <family val="2"/>
            <scheme val="minor"/>
          </rPr>
          <t>Introducir un texto con el nombre o referencia de la contratación</t>
        </r>
      </text>
    </comment>
    <comment ref="B543" authorId="2" shapeId="0">
      <text>
        <r>
          <rPr>
            <sz val="11"/>
            <color theme="1"/>
            <rFont val="Calibri"/>
            <family val="2"/>
            <scheme val="minor"/>
          </rPr>
          <t>Introduzca un texto con la finalidad de la contratación</t>
        </r>
      </text>
    </comment>
    <comment ref="C543" authorId="2" shapeId="0">
      <text>
        <r>
          <rPr>
            <sz val="11"/>
            <color theme="1"/>
            <rFont val="Calibri"/>
            <family val="2"/>
            <scheme val="minor"/>
          </rPr>
          <t>Seleccionar un valor del listado</t>
        </r>
      </text>
    </comment>
    <comment ref="D543" authorId="2" shapeId="0">
      <text>
        <r>
          <rPr>
            <sz val="11"/>
            <color theme="1"/>
            <rFont val="Calibri"/>
            <family val="2"/>
            <scheme val="minor"/>
          </rPr>
          <t>Seleccione el tipo de procedimiento</t>
        </r>
      </text>
    </comment>
    <comment ref="E543" authorId="2" shapeId="0">
      <text>
        <r>
          <rPr>
            <sz val="11"/>
            <color theme="1"/>
            <rFont val="Calibri"/>
            <family val="2"/>
            <scheme val="minor"/>
          </rPr>
          <t>Seleccione un valor de la lista</t>
        </r>
      </text>
    </comment>
    <comment ref="F543" authorId="2" shapeId="0">
      <text>
        <r>
          <rPr>
            <sz val="11"/>
            <color theme="1"/>
            <rFont val="Calibri"/>
            <family val="2"/>
            <scheme val="minor"/>
          </rPr>
          <t>Introduzca el código SNIP</t>
        </r>
      </text>
    </comment>
    <comment ref="C544" authorId="2" shapeId="0">
      <text>
        <r>
          <rPr>
            <sz val="11"/>
            <color theme="1"/>
            <rFont val="Calibri"/>
            <family val="2"/>
            <scheme val="minor"/>
          </rPr>
          <t>Introduzca la fecha de inicio del proceso, en formato dd-mm-aaaa</t>
        </r>
      </text>
    </comment>
    <comment ref="F5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2" shapeId="0">
      <text/>
    </comment>
    <comment ref="C546" authorId="2" shapeId="0">
      <text>
        <r>
          <rPr>
            <sz val="11"/>
            <color theme="1"/>
            <rFont val="Calibri"/>
            <family val="2"/>
            <scheme val="minor"/>
          </rPr>
          <t>Introduzca la fecha prevista de adjudicación, en formato dd-mm-aaaa</t>
        </r>
      </text>
    </comment>
    <comment ref="F546" authorId="2" shapeId="0">
      <text/>
    </comment>
    <comment ref="F547" authorId="2" shapeId="0">
      <text/>
    </comment>
    <comment ref="A549" authorId="2" shapeId="0">
      <text>
        <r>
          <rPr>
            <sz val="11"/>
            <color theme="1"/>
            <rFont val="Calibri"/>
            <family val="2"/>
            <scheme val="minor"/>
          </rPr>
          <t>Introduzca un codigo UNSPSC</t>
        </r>
      </text>
    </comment>
    <comment ref="B549" authorId="2" shapeId="0">
      <text>
        <r>
          <rPr>
            <sz val="11"/>
            <color theme="1"/>
            <rFont val="Calibri"/>
            <family val="2"/>
            <scheme val="minor"/>
          </rPr>
          <t>Descripción calculada automáticamente a partir de código del artículo</t>
        </r>
      </text>
    </comment>
    <comment ref="C549" authorId="2" shapeId="0">
      <text>
        <r>
          <rPr>
            <sz val="11"/>
            <color theme="1"/>
            <rFont val="Calibri"/>
            <family val="2"/>
            <scheme val="minor"/>
          </rPr>
          <t>Seleccione un valor de la lista</t>
        </r>
      </text>
    </comment>
    <comment ref="D549" authorId="2" shapeId="0">
      <text>
        <r>
          <rPr>
            <sz val="11"/>
            <color theme="1"/>
            <rFont val="Calibri"/>
            <family val="2"/>
            <scheme val="minor"/>
          </rPr>
          <t>Introduzca un número con dos decimales como máximo. Debe ser igual o mayor a la "Cantidad Real Consumida"</t>
        </r>
      </text>
    </comment>
    <comment ref="E549" authorId="2" shapeId="0">
      <text>
        <r>
          <rPr>
            <sz val="11"/>
            <color theme="1"/>
            <rFont val="Calibri"/>
            <family val="2"/>
            <scheme val="minor"/>
          </rPr>
          <t>Introduzca un número con dos decimales como máximo</t>
        </r>
      </text>
    </comment>
    <comment ref="F549" authorId="2" shapeId="0">
      <text>
        <r>
          <rPr>
            <sz val="11"/>
            <color theme="1"/>
            <rFont val="Calibri"/>
            <family val="2"/>
            <scheme val="minor"/>
          </rPr>
          <t>Monto calculado automáticamente por el sistema</t>
        </r>
      </text>
    </comment>
    <comment ref="A557" authorId="2" shapeId="0">
      <text>
        <r>
          <rPr>
            <sz val="11"/>
            <color theme="1"/>
            <rFont val="Calibri"/>
            <family val="2"/>
            <scheme val="minor"/>
          </rPr>
          <t>Introducir un texto con el nombre o referencia de la contratación</t>
        </r>
      </text>
    </comment>
    <comment ref="B557" authorId="2" shapeId="0">
      <text>
        <r>
          <rPr>
            <sz val="11"/>
            <color theme="1"/>
            <rFont val="Calibri"/>
            <family val="2"/>
            <scheme val="minor"/>
          </rPr>
          <t>Introduzca un texto con la finalidad de la contratación</t>
        </r>
      </text>
    </comment>
    <comment ref="C557" authorId="2" shapeId="0">
      <text>
        <r>
          <rPr>
            <sz val="11"/>
            <color theme="1"/>
            <rFont val="Calibri"/>
            <family val="2"/>
            <scheme val="minor"/>
          </rPr>
          <t>Seleccionar un valor del listado</t>
        </r>
      </text>
    </comment>
    <comment ref="D557" authorId="2" shapeId="0">
      <text>
        <r>
          <rPr>
            <sz val="11"/>
            <color theme="1"/>
            <rFont val="Calibri"/>
            <family val="2"/>
            <scheme val="minor"/>
          </rPr>
          <t>Seleccione el tipo de procedimiento</t>
        </r>
      </text>
    </comment>
    <comment ref="E557" authorId="2" shapeId="0">
      <text>
        <r>
          <rPr>
            <sz val="11"/>
            <color theme="1"/>
            <rFont val="Calibri"/>
            <family val="2"/>
            <scheme val="minor"/>
          </rPr>
          <t>Seleccione un valor de la lista</t>
        </r>
      </text>
    </comment>
    <comment ref="F557" authorId="2" shapeId="0">
      <text>
        <r>
          <rPr>
            <sz val="11"/>
            <color theme="1"/>
            <rFont val="Calibri"/>
            <family val="2"/>
            <scheme val="minor"/>
          </rPr>
          <t>Introduzca el código SNIP</t>
        </r>
      </text>
    </comment>
    <comment ref="C558" authorId="2" shapeId="0">
      <text>
        <r>
          <rPr>
            <sz val="11"/>
            <color theme="1"/>
            <rFont val="Calibri"/>
            <family val="2"/>
            <scheme val="minor"/>
          </rPr>
          <t>Introduzca la fecha de inicio del proceso, en formato dd-mm-aaaa</t>
        </r>
      </text>
    </comment>
    <comment ref="F5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text/>
    </comment>
    <comment ref="C560" authorId="2" shapeId="0">
      <text>
        <r>
          <rPr>
            <sz val="11"/>
            <color theme="1"/>
            <rFont val="Calibri"/>
            <family val="2"/>
            <scheme val="minor"/>
          </rPr>
          <t>Introduzca la fecha prevista de adjudicación, en formato dd-mm-aaaa</t>
        </r>
      </text>
    </comment>
    <comment ref="F560" authorId="2" shapeId="0">
      <text/>
    </comment>
    <comment ref="F561" authorId="2" shapeId="0">
      <text/>
    </comment>
    <comment ref="A563" authorId="2" shapeId="0">
      <text>
        <r>
          <rPr>
            <sz val="11"/>
            <color theme="1"/>
            <rFont val="Calibri"/>
            <family val="2"/>
            <scheme val="minor"/>
          </rPr>
          <t>Introduzca un codigo UNSPSC</t>
        </r>
      </text>
    </comment>
    <comment ref="B563" authorId="2" shapeId="0">
      <text>
        <r>
          <rPr>
            <sz val="11"/>
            <color theme="1"/>
            <rFont val="Calibri"/>
            <family val="2"/>
            <scheme val="minor"/>
          </rPr>
          <t>Descripción calculada automáticamente a partir de código del artículo</t>
        </r>
      </text>
    </comment>
    <comment ref="C563" authorId="2" shapeId="0">
      <text>
        <r>
          <rPr>
            <sz val="11"/>
            <color theme="1"/>
            <rFont val="Calibri"/>
            <family val="2"/>
            <scheme val="minor"/>
          </rPr>
          <t>Seleccione un valor de la lista</t>
        </r>
      </text>
    </comment>
    <comment ref="D563" authorId="2" shapeId="0">
      <text>
        <r>
          <rPr>
            <sz val="11"/>
            <color theme="1"/>
            <rFont val="Calibri"/>
            <family val="2"/>
            <scheme val="minor"/>
          </rPr>
          <t>Introduzca un número con dos decimales como máximo. Debe ser igual o mayor a la "Cantidad Real Consumida"</t>
        </r>
      </text>
    </comment>
    <comment ref="E563" authorId="2" shapeId="0">
      <text>
        <r>
          <rPr>
            <sz val="11"/>
            <color theme="1"/>
            <rFont val="Calibri"/>
            <family val="2"/>
            <scheme val="minor"/>
          </rPr>
          <t>Introduzca un número con dos decimales como máximo</t>
        </r>
      </text>
    </comment>
    <comment ref="F563" authorId="2" shapeId="0">
      <text>
        <r>
          <rPr>
            <sz val="11"/>
            <color theme="1"/>
            <rFont val="Calibri"/>
            <family val="2"/>
            <scheme val="minor"/>
          </rPr>
          <t>Monto calculado automáticamente por el sistema</t>
        </r>
      </text>
    </comment>
    <comment ref="A571" authorId="2" shapeId="0">
      <text>
        <r>
          <rPr>
            <sz val="11"/>
            <color theme="1"/>
            <rFont val="Calibri"/>
            <family val="2"/>
            <scheme val="minor"/>
          </rPr>
          <t>Introducir un texto con el nombre o referencia de la contratación</t>
        </r>
      </text>
    </comment>
    <comment ref="B571" authorId="2" shapeId="0">
      <text>
        <r>
          <rPr>
            <sz val="11"/>
            <color theme="1"/>
            <rFont val="Calibri"/>
            <family val="2"/>
            <scheme val="minor"/>
          </rPr>
          <t>Introduzca un texto con la finalidad de la contratación</t>
        </r>
      </text>
    </comment>
    <comment ref="C571" authorId="2" shapeId="0">
      <text>
        <r>
          <rPr>
            <sz val="11"/>
            <color theme="1"/>
            <rFont val="Calibri"/>
            <family val="2"/>
            <scheme val="minor"/>
          </rPr>
          <t>Seleccionar un valor del listado</t>
        </r>
      </text>
    </comment>
    <comment ref="D571" authorId="2" shapeId="0">
      <text>
        <r>
          <rPr>
            <sz val="11"/>
            <color theme="1"/>
            <rFont val="Calibri"/>
            <family val="2"/>
            <scheme val="minor"/>
          </rPr>
          <t>Seleccione el tipo de procedimiento</t>
        </r>
      </text>
    </comment>
    <comment ref="E571" authorId="2" shapeId="0">
      <text>
        <r>
          <rPr>
            <sz val="11"/>
            <color theme="1"/>
            <rFont val="Calibri"/>
            <family val="2"/>
            <scheme val="minor"/>
          </rPr>
          <t>Seleccione un valor de la lista</t>
        </r>
      </text>
    </comment>
    <comment ref="F571" authorId="2" shapeId="0">
      <text>
        <r>
          <rPr>
            <sz val="11"/>
            <color theme="1"/>
            <rFont val="Calibri"/>
            <family val="2"/>
            <scheme val="minor"/>
          </rPr>
          <t>Introduzca el código SNIP</t>
        </r>
      </text>
    </comment>
    <comment ref="C572" authorId="2" shapeId="0">
      <text>
        <r>
          <rPr>
            <sz val="11"/>
            <color theme="1"/>
            <rFont val="Calibri"/>
            <family val="2"/>
            <scheme val="minor"/>
          </rPr>
          <t>Introduzca la fecha de inicio del proceso, en formato dd-mm-aaaa</t>
        </r>
      </text>
    </comment>
    <comment ref="F5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2" shapeId="0">
      <text/>
    </comment>
    <comment ref="C574" authorId="2" shapeId="0">
      <text>
        <r>
          <rPr>
            <sz val="11"/>
            <color theme="1"/>
            <rFont val="Calibri"/>
            <family val="2"/>
            <scheme val="minor"/>
          </rPr>
          <t>Introduzca la fecha prevista de adjudicación, en formato dd-mm-aaaa</t>
        </r>
      </text>
    </comment>
    <comment ref="F574" authorId="2" shapeId="0">
      <text/>
    </comment>
    <comment ref="F575" authorId="2" shapeId="0">
      <text/>
    </comment>
    <comment ref="A577" authorId="2" shapeId="0">
      <text>
        <r>
          <rPr>
            <sz val="11"/>
            <color theme="1"/>
            <rFont val="Calibri"/>
            <family val="2"/>
            <scheme val="minor"/>
          </rPr>
          <t>Introduzca un codigo UNSPSC</t>
        </r>
      </text>
    </comment>
    <comment ref="B577" authorId="2" shapeId="0">
      <text>
        <r>
          <rPr>
            <sz val="11"/>
            <color theme="1"/>
            <rFont val="Calibri"/>
            <family val="2"/>
            <scheme val="minor"/>
          </rPr>
          <t>Descripción calculada automáticamente a partir de código del artículo</t>
        </r>
      </text>
    </comment>
    <comment ref="C577" authorId="2" shapeId="0">
      <text>
        <r>
          <rPr>
            <sz val="11"/>
            <color theme="1"/>
            <rFont val="Calibri"/>
            <family val="2"/>
            <scheme val="minor"/>
          </rPr>
          <t>Seleccione un valor de la lista</t>
        </r>
      </text>
    </comment>
    <comment ref="D577" authorId="2" shapeId="0">
      <text>
        <r>
          <rPr>
            <sz val="11"/>
            <color theme="1"/>
            <rFont val="Calibri"/>
            <family val="2"/>
            <scheme val="minor"/>
          </rPr>
          <t>Introduzca un número con dos decimales como máximo. Debe ser igual o mayor a la "Cantidad Real Consumida"</t>
        </r>
      </text>
    </comment>
    <comment ref="E577" authorId="2" shapeId="0">
      <text>
        <r>
          <rPr>
            <sz val="11"/>
            <color theme="1"/>
            <rFont val="Calibri"/>
            <family val="2"/>
            <scheme val="minor"/>
          </rPr>
          <t>Introduzca un número con dos decimales como máximo</t>
        </r>
      </text>
    </comment>
    <comment ref="F577" authorId="2" shapeId="0">
      <text>
        <r>
          <rPr>
            <sz val="11"/>
            <color theme="1"/>
            <rFont val="Calibri"/>
            <family val="2"/>
            <scheme val="minor"/>
          </rPr>
          <t>Monto calculado automáticamente por el sistema</t>
        </r>
      </text>
    </comment>
    <comment ref="A585" authorId="2" shapeId="0">
      <text>
        <r>
          <rPr>
            <sz val="11"/>
            <color theme="1"/>
            <rFont val="Calibri"/>
            <family val="2"/>
            <scheme val="minor"/>
          </rPr>
          <t>Introducir un texto con el nombre o referencia de la contratación</t>
        </r>
      </text>
    </comment>
    <comment ref="B585" authorId="2" shapeId="0">
      <text>
        <r>
          <rPr>
            <sz val="11"/>
            <color theme="1"/>
            <rFont val="Calibri"/>
            <family val="2"/>
            <scheme val="minor"/>
          </rPr>
          <t>Introduzca un texto con la finalidad de la contratación</t>
        </r>
      </text>
    </comment>
    <comment ref="C585" authorId="2" shapeId="0">
      <text>
        <r>
          <rPr>
            <sz val="11"/>
            <color theme="1"/>
            <rFont val="Calibri"/>
            <family val="2"/>
            <scheme val="minor"/>
          </rPr>
          <t>Seleccionar un valor del listado</t>
        </r>
      </text>
    </comment>
    <comment ref="D585" authorId="2" shapeId="0">
      <text>
        <r>
          <rPr>
            <sz val="11"/>
            <color theme="1"/>
            <rFont val="Calibri"/>
            <family val="2"/>
            <scheme val="minor"/>
          </rPr>
          <t>Seleccione el tipo de procedimiento</t>
        </r>
      </text>
    </comment>
    <comment ref="E585" authorId="2" shapeId="0">
      <text>
        <r>
          <rPr>
            <sz val="11"/>
            <color theme="1"/>
            <rFont val="Calibri"/>
            <family val="2"/>
            <scheme val="minor"/>
          </rPr>
          <t>Seleccione un valor de la lista</t>
        </r>
      </text>
    </comment>
    <comment ref="F585" authorId="2" shapeId="0">
      <text>
        <r>
          <rPr>
            <sz val="11"/>
            <color theme="1"/>
            <rFont val="Calibri"/>
            <family val="2"/>
            <scheme val="minor"/>
          </rPr>
          <t>Introduzca el código SNIP</t>
        </r>
      </text>
    </comment>
    <comment ref="C586" authorId="2" shapeId="0">
      <text>
        <r>
          <rPr>
            <sz val="11"/>
            <color theme="1"/>
            <rFont val="Calibri"/>
            <family val="2"/>
            <scheme val="minor"/>
          </rPr>
          <t>Introduzca la fecha de inicio del proceso, en formato dd-mm-aaaa</t>
        </r>
      </text>
    </comment>
    <comment ref="F5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2" shapeId="0">
      <text/>
    </comment>
    <comment ref="C588" authorId="2" shapeId="0">
      <text>
        <r>
          <rPr>
            <sz val="11"/>
            <color theme="1"/>
            <rFont val="Calibri"/>
            <family val="2"/>
            <scheme val="minor"/>
          </rPr>
          <t>Introduzca la fecha prevista de adjudicación, en formato dd-mm-aaaa</t>
        </r>
      </text>
    </comment>
    <comment ref="F588" authorId="2" shapeId="0">
      <text/>
    </comment>
    <comment ref="F589" authorId="2" shapeId="0">
      <text/>
    </comment>
    <comment ref="A591" authorId="2" shapeId="0">
      <text>
        <r>
          <rPr>
            <sz val="11"/>
            <color theme="1"/>
            <rFont val="Calibri"/>
            <family val="2"/>
            <scheme val="minor"/>
          </rPr>
          <t>Introduzca un codigo UNSPSC</t>
        </r>
      </text>
    </comment>
    <comment ref="B591" authorId="2" shapeId="0">
      <text>
        <r>
          <rPr>
            <sz val="11"/>
            <color theme="1"/>
            <rFont val="Calibri"/>
            <family val="2"/>
            <scheme val="minor"/>
          </rPr>
          <t>Descripción calculada automáticamente a partir de código del artículo</t>
        </r>
      </text>
    </comment>
    <comment ref="C591" authorId="2" shapeId="0">
      <text>
        <r>
          <rPr>
            <sz val="11"/>
            <color theme="1"/>
            <rFont val="Calibri"/>
            <family val="2"/>
            <scheme val="minor"/>
          </rPr>
          <t>Seleccione un valor de la lista</t>
        </r>
      </text>
    </comment>
    <comment ref="D591" authorId="2" shapeId="0">
      <text>
        <r>
          <rPr>
            <sz val="11"/>
            <color theme="1"/>
            <rFont val="Calibri"/>
            <family val="2"/>
            <scheme val="minor"/>
          </rPr>
          <t>Introduzca un número con dos decimales como máximo. Debe ser igual o mayor a la "Cantidad Real Consumida"</t>
        </r>
      </text>
    </comment>
    <comment ref="E591" authorId="2" shapeId="0">
      <text>
        <r>
          <rPr>
            <sz val="11"/>
            <color theme="1"/>
            <rFont val="Calibri"/>
            <family val="2"/>
            <scheme val="minor"/>
          </rPr>
          <t>Introduzca un número con dos decimales como máximo</t>
        </r>
      </text>
    </comment>
    <comment ref="F591" authorId="2" shapeId="0">
      <text>
        <r>
          <rPr>
            <sz val="11"/>
            <color theme="1"/>
            <rFont val="Calibri"/>
            <family val="2"/>
            <scheme val="minor"/>
          </rPr>
          <t>Monto calculado automáticamente por el sistema</t>
        </r>
      </text>
    </comment>
    <comment ref="A599" authorId="2" shapeId="0">
      <text>
        <r>
          <rPr>
            <sz val="11"/>
            <color theme="1"/>
            <rFont val="Calibri"/>
            <family val="2"/>
            <scheme val="minor"/>
          </rPr>
          <t>Introducir un texto con el nombre o referencia de la contratación</t>
        </r>
      </text>
    </comment>
    <comment ref="B599" authorId="2" shapeId="0">
      <text>
        <r>
          <rPr>
            <sz val="11"/>
            <color theme="1"/>
            <rFont val="Calibri"/>
            <family val="2"/>
            <scheme val="minor"/>
          </rPr>
          <t>Introduzca un texto con la finalidad de la contratación</t>
        </r>
      </text>
    </comment>
    <comment ref="C599" authorId="2" shapeId="0">
      <text>
        <r>
          <rPr>
            <sz val="11"/>
            <color theme="1"/>
            <rFont val="Calibri"/>
            <family val="2"/>
            <scheme val="minor"/>
          </rPr>
          <t>Seleccionar un valor del listado</t>
        </r>
      </text>
    </comment>
    <comment ref="D599" authorId="2" shapeId="0">
      <text>
        <r>
          <rPr>
            <sz val="11"/>
            <color theme="1"/>
            <rFont val="Calibri"/>
            <family val="2"/>
            <scheme val="minor"/>
          </rPr>
          <t>Seleccione el tipo de procedimiento</t>
        </r>
      </text>
    </comment>
    <comment ref="E599" authorId="2" shapeId="0">
      <text>
        <r>
          <rPr>
            <sz val="11"/>
            <color theme="1"/>
            <rFont val="Calibri"/>
            <family val="2"/>
            <scheme val="minor"/>
          </rPr>
          <t>Seleccione un valor de la lista</t>
        </r>
      </text>
    </comment>
    <comment ref="F599" authorId="2" shapeId="0">
      <text>
        <r>
          <rPr>
            <sz val="11"/>
            <color theme="1"/>
            <rFont val="Calibri"/>
            <family val="2"/>
            <scheme val="minor"/>
          </rPr>
          <t>Introduzca el código SNIP</t>
        </r>
      </text>
    </comment>
    <comment ref="C600" authorId="2" shapeId="0">
      <text>
        <r>
          <rPr>
            <sz val="11"/>
            <color theme="1"/>
            <rFont val="Calibri"/>
            <family val="2"/>
            <scheme val="minor"/>
          </rPr>
          <t>Introduzca la fecha de inicio del proceso, en formato dd-mm-aaaa</t>
        </r>
      </text>
    </comment>
    <comment ref="F6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shapeId="0">
      <text/>
    </comment>
    <comment ref="C602" authorId="2" shapeId="0">
      <text>
        <r>
          <rPr>
            <sz val="11"/>
            <color theme="1"/>
            <rFont val="Calibri"/>
            <family val="2"/>
            <scheme val="minor"/>
          </rPr>
          <t>Introduzca la fecha prevista de adjudicación, en formato dd-mm-aaaa</t>
        </r>
      </text>
    </comment>
    <comment ref="F602" authorId="2" shapeId="0">
      <text/>
    </comment>
    <comment ref="F603" authorId="2" shapeId="0">
      <text/>
    </comment>
    <comment ref="A605" authorId="2" shapeId="0">
      <text>
        <r>
          <rPr>
            <sz val="11"/>
            <color theme="1"/>
            <rFont val="Calibri"/>
            <family val="2"/>
            <scheme val="minor"/>
          </rPr>
          <t>Introduzca un codigo UNSPSC</t>
        </r>
      </text>
    </comment>
    <comment ref="B605" authorId="2" shapeId="0">
      <text>
        <r>
          <rPr>
            <sz val="11"/>
            <color theme="1"/>
            <rFont val="Calibri"/>
            <family val="2"/>
            <scheme val="minor"/>
          </rPr>
          <t>Descripción calculada automáticamente a partir de código del artículo</t>
        </r>
      </text>
    </comment>
    <comment ref="C605" authorId="2" shapeId="0">
      <text>
        <r>
          <rPr>
            <sz val="11"/>
            <color theme="1"/>
            <rFont val="Calibri"/>
            <family val="2"/>
            <scheme val="minor"/>
          </rPr>
          <t>Seleccione un valor de la lista</t>
        </r>
      </text>
    </comment>
    <comment ref="D605" authorId="2" shapeId="0">
      <text>
        <r>
          <rPr>
            <sz val="11"/>
            <color theme="1"/>
            <rFont val="Calibri"/>
            <family val="2"/>
            <scheme val="minor"/>
          </rPr>
          <t>Introduzca un número con dos decimales como máximo. Debe ser igual o mayor a la "Cantidad Real Consumida"</t>
        </r>
      </text>
    </comment>
    <comment ref="E605" authorId="2" shapeId="0">
      <text>
        <r>
          <rPr>
            <sz val="11"/>
            <color theme="1"/>
            <rFont val="Calibri"/>
            <family val="2"/>
            <scheme val="minor"/>
          </rPr>
          <t>Introduzca un número con dos decimales como máximo</t>
        </r>
      </text>
    </comment>
    <comment ref="F605" authorId="2" shapeId="0">
      <text>
        <r>
          <rPr>
            <sz val="11"/>
            <color theme="1"/>
            <rFont val="Calibri"/>
            <family val="2"/>
            <scheme val="minor"/>
          </rPr>
          <t>Monto calculado automáticamente por el sistema</t>
        </r>
      </text>
    </comment>
    <comment ref="A618" authorId="2" shapeId="0">
      <text>
        <r>
          <rPr>
            <sz val="11"/>
            <color theme="1"/>
            <rFont val="Calibri"/>
            <family val="2"/>
            <scheme val="minor"/>
          </rPr>
          <t>Introducir un texto con el nombre o referencia de la contratación</t>
        </r>
      </text>
    </comment>
    <comment ref="B618" authorId="2" shapeId="0">
      <text>
        <r>
          <rPr>
            <sz val="11"/>
            <color theme="1"/>
            <rFont val="Calibri"/>
            <family val="2"/>
            <scheme val="minor"/>
          </rPr>
          <t>Introduzca un texto con la finalidad de la contratación</t>
        </r>
      </text>
    </comment>
    <comment ref="C618" authorId="2" shapeId="0">
      <text>
        <r>
          <rPr>
            <sz val="11"/>
            <color theme="1"/>
            <rFont val="Calibri"/>
            <family val="2"/>
            <scheme val="minor"/>
          </rPr>
          <t>Seleccionar un valor del listado</t>
        </r>
      </text>
    </comment>
    <comment ref="D618" authorId="2" shapeId="0">
      <text>
        <r>
          <rPr>
            <sz val="11"/>
            <color theme="1"/>
            <rFont val="Calibri"/>
            <family val="2"/>
            <scheme val="minor"/>
          </rPr>
          <t>Seleccione el tipo de procedimiento</t>
        </r>
      </text>
    </comment>
    <comment ref="E618" authorId="2" shapeId="0">
      <text>
        <r>
          <rPr>
            <sz val="11"/>
            <color theme="1"/>
            <rFont val="Calibri"/>
            <family val="2"/>
            <scheme val="minor"/>
          </rPr>
          <t>Seleccione un valor de la lista</t>
        </r>
      </text>
    </comment>
    <comment ref="F618" authorId="2" shapeId="0">
      <text>
        <r>
          <rPr>
            <sz val="11"/>
            <color theme="1"/>
            <rFont val="Calibri"/>
            <family val="2"/>
            <scheme val="minor"/>
          </rPr>
          <t>Introduzca el código SNIP</t>
        </r>
      </text>
    </comment>
    <comment ref="C619" authorId="2" shapeId="0">
      <text>
        <r>
          <rPr>
            <sz val="11"/>
            <color theme="1"/>
            <rFont val="Calibri"/>
            <family val="2"/>
            <scheme val="minor"/>
          </rPr>
          <t>Introduzca la fecha de inicio del proceso, en formato dd-mm-aaaa</t>
        </r>
      </text>
    </comment>
    <comment ref="F6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2" shapeId="0">
      <text/>
    </comment>
    <comment ref="C621" authorId="2" shapeId="0">
      <text>
        <r>
          <rPr>
            <sz val="11"/>
            <color theme="1"/>
            <rFont val="Calibri"/>
            <family val="2"/>
            <scheme val="minor"/>
          </rPr>
          <t>Introduzca la fecha prevista de adjudicación, en formato dd-mm-aaaa</t>
        </r>
      </text>
    </comment>
    <comment ref="F621" authorId="2" shapeId="0">
      <text/>
    </comment>
    <comment ref="F622" authorId="2" shapeId="0">
      <text/>
    </comment>
    <comment ref="A624" authorId="2" shapeId="0">
      <text>
        <r>
          <rPr>
            <sz val="11"/>
            <color theme="1"/>
            <rFont val="Calibri"/>
            <family val="2"/>
            <scheme val="minor"/>
          </rPr>
          <t>Introduzca un codigo UNSPSC</t>
        </r>
      </text>
    </comment>
    <comment ref="B624" authorId="2" shapeId="0">
      <text>
        <r>
          <rPr>
            <sz val="11"/>
            <color theme="1"/>
            <rFont val="Calibri"/>
            <family val="2"/>
            <scheme val="minor"/>
          </rPr>
          <t>Descripción calculada automáticamente a partir de código del artículo</t>
        </r>
      </text>
    </comment>
    <comment ref="C624" authorId="2" shapeId="0">
      <text>
        <r>
          <rPr>
            <sz val="11"/>
            <color theme="1"/>
            <rFont val="Calibri"/>
            <family val="2"/>
            <scheme val="minor"/>
          </rPr>
          <t>Seleccione un valor de la lista</t>
        </r>
      </text>
    </comment>
    <comment ref="D624" authorId="2" shapeId="0">
      <text>
        <r>
          <rPr>
            <sz val="11"/>
            <color theme="1"/>
            <rFont val="Calibri"/>
            <family val="2"/>
            <scheme val="minor"/>
          </rPr>
          <t>Introduzca un número con dos decimales como máximo. Debe ser igual o mayor a la "Cantidad Real Consumida"</t>
        </r>
      </text>
    </comment>
    <comment ref="E624" authorId="2" shapeId="0">
      <text>
        <r>
          <rPr>
            <sz val="11"/>
            <color theme="1"/>
            <rFont val="Calibri"/>
            <family val="2"/>
            <scheme val="minor"/>
          </rPr>
          <t>Introduzca un número con dos decimales como máximo</t>
        </r>
      </text>
    </comment>
    <comment ref="F624" authorId="2" shapeId="0">
      <text>
        <r>
          <rPr>
            <sz val="11"/>
            <color theme="1"/>
            <rFont val="Calibri"/>
            <family val="2"/>
            <scheme val="minor"/>
          </rPr>
          <t>Monto calculado automáticamente por el sistema</t>
        </r>
      </text>
    </comment>
    <comment ref="A631" authorId="2" shapeId="0">
      <text>
        <r>
          <rPr>
            <sz val="11"/>
            <color theme="1"/>
            <rFont val="Calibri"/>
            <family val="2"/>
            <scheme val="minor"/>
          </rPr>
          <t>Introducir un texto con el nombre o referencia de la contratación</t>
        </r>
      </text>
    </comment>
    <comment ref="B631" authorId="2" shapeId="0">
      <text>
        <r>
          <rPr>
            <sz val="11"/>
            <color theme="1"/>
            <rFont val="Calibri"/>
            <family val="2"/>
            <scheme val="minor"/>
          </rPr>
          <t>Introduzca un texto con la finalidad de la contratación</t>
        </r>
      </text>
    </comment>
    <comment ref="C631" authorId="2" shapeId="0">
      <text>
        <r>
          <rPr>
            <sz val="11"/>
            <color theme="1"/>
            <rFont val="Calibri"/>
            <family val="2"/>
            <scheme val="minor"/>
          </rPr>
          <t>Seleccionar un valor del listado</t>
        </r>
      </text>
    </comment>
    <comment ref="D631" authorId="2" shapeId="0">
      <text>
        <r>
          <rPr>
            <sz val="11"/>
            <color theme="1"/>
            <rFont val="Calibri"/>
            <family val="2"/>
            <scheme val="minor"/>
          </rPr>
          <t>Seleccione el tipo de procedimiento</t>
        </r>
      </text>
    </comment>
    <comment ref="E631" authorId="2" shapeId="0">
      <text>
        <r>
          <rPr>
            <sz val="11"/>
            <color theme="1"/>
            <rFont val="Calibri"/>
            <family val="2"/>
            <scheme val="minor"/>
          </rPr>
          <t>Seleccione un valor de la lista</t>
        </r>
      </text>
    </comment>
    <comment ref="F631" authorId="2" shapeId="0">
      <text>
        <r>
          <rPr>
            <sz val="11"/>
            <color theme="1"/>
            <rFont val="Calibri"/>
            <family val="2"/>
            <scheme val="minor"/>
          </rPr>
          <t>Introduzca el código SNIP</t>
        </r>
      </text>
    </comment>
    <comment ref="C632" authorId="2" shapeId="0">
      <text>
        <r>
          <rPr>
            <sz val="11"/>
            <color theme="1"/>
            <rFont val="Calibri"/>
            <family val="2"/>
            <scheme val="minor"/>
          </rPr>
          <t>Introduzca la fecha de inicio del proceso, en formato dd-mm-aaaa</t>
        </r>
      </text>
    </comment>
    <comment ref="F6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2" shapeId="0">
      <text/>
    </comment>
    <comment ref="C634" authorId="2" shapeId="0">
      <text>
        <r>
          <rPr>
            <sz val="11"/>
            <color theme="1"/>
            <rFont val="Calibri"/>
            <family val="2"/>
            <scheme val="minor"/>
          </rPr>
          <t>Introduzca la fecha prevista de adjudicación, en formato dd-mm-aaaa</t>
        </r>
      </text>
    </comment>
    <comment ref="F634" authorId="2" shapeId="0">
      <text/>
    </comment>
    <comment ref="F635" authorId="2" shapeId="0">
      <text/>
    </comment>
    <comment ref="A637" authorId="2" shapeId="0">
      <text>
        <r>
          <rPr>
            <sz val="11"/>
            <color theme="1"/>
            <rFont val="Calibri"/>
            <family val="2"/>
            <scheme val="minor"/>
          </rPr>
          <t>Introduzca un codigo UNSPSC</t>
        </r>
      </text>
    </comment>
    <comment ref="B637" authorId="2" shapeId="0">
      <text>
        <r>
          <rPr>
            <sz val="11"/>
            <color theme="1"/>
            <rFont val="Calibri"/>
            <family val="2"/>
            <scheme val="minor"/>
          </rPr>
          <t>Descripción calculada automáticamente a partir de código del artículo</t>
        </r>
      </text>
    </comment>
    <comment ref="C637" authorId="2" shapeId="0">
      <text>
        <r>
          <rPr>
            <sz val="11"/>
            <color theme="1"/>
            <rFont val="Calibri"/>
            <family val="2"/>
            <scheme val="minor"/>
          </rPr>
          <t>Seleccione un valor de la lista</t>
        </r>
      </text>
    </comment>
    <comment ref="D637" authorId="2" shapeId="0">
      <text>
        <r>
          <rPr>
            <sz val="11"/>
            <color theme="1"/>
            <rFont val="Calibri"/>
            <family val="2"/>
            <scheme val="minor"/>
          </rPr>
          <t>Introduzca un número con dos decimales como máximo. Debe ser igual o mayor a la "Cantidad Real Consumida"</t>
        </r>
      </text>
    </comment>
    <comment ref="E637" authorId="2" shapeId="0">
      <text>
        <r>
          <rPr>
            <sz val="11"/>
            <color theme="1"/>
            <rFont val="Calibri"/>
            <family val="2"/>
            <scheme val="minor"/>
          </rPr>
          <t>Introduzca un número con dos decimales como máximo</t>
        </r>
      </text>
    </comment>
    <comment ref="F637" authorId="2" shapeId="0">
      <text>
        <r>
          <rPr>
            <sz val="11"/>
            <color theme="1"/>
            <rFont val="Calibri"/>
            <family val="2"/>
            <scheme val="minor"/>
          </rPr>
          <t>Monto calculado automáticamente por el sistema</t>
        </r>
      </text>
    </comment>
    <comment ref="A645" authorId="2" shapeId="0">
      <text>
        <r>
          <rPr>
            <sz val="11"/>
            <color theme="1"/>
            <rFont val="Calibri"/>
            <family val="2"/>
            <scheme val="minor"/>
          </rPr>
          <t>Introducir un texto con el nombre o referencia de la contratación</t>
        </r>
      </text>
    </comment>
    <comment ref="B645" authorId="2" shapeId="0">
      <text>
        <r>
          <rPr>
            <sz val="11"/>
            <color theme="1"/>
            <rFont val="Calibri"/>
            <family val="2"/>
            <scheme val="minor"/>
          </rPr>
          <t>Introduzca un texto con la finalidad de la contratación</t>
        </r>
      </text>
    </comment>
    <comment ref="C645" authorId="2" shapeId="0">
      <text>
        <r>
          <rPr>
            <sz val="11"/>
            <color theme="1"/>
            <rFont val="Calibri"/>
            <family val="2"/>
            <scheme val="minor"/>
          </rPr>
          <t>Seleccionar un valor del listado</t>
        </r>
      </text>
    </comment>
    <comment ref="D645" authorId="2" shapeId="0">
      <text>
        <r>
          <rPr>
            <sz val="11"/>
            <color theme="1"/>
            <rFont val="Calibri"/>
            <family val="2"/>
            <scheme val="minor"/>
          </rPr>
          <t>Seleccione el tipo de procedimiento</t>
        </r>
      </text>
    </comment>
    <comment ref="E645" authorId="2" shapeId="0">
      <text>
        <r>
          <rPr>
            <sz val="11"/>
            <color theme="1"/>
            <rFont val="Calibri"/>
            <family val="2"/>
            <scheme val="minor"/>
          </rPr>
          <t>Seleccione un valor de la lista</t>
        </r>
      </text>
    </comment>
    <comment ref="F645" authorId="2" shapeId="0">
      <text>
        <r>
          <rPr>
            <sz val="11"/>
            <color theme="1"/>
            <rFont val="Calibri"/>
            <family val="2"/>
            <scheme val="minor"/>
          </rPr>
          <t>Introduzca el código SNIP</t>
        </r>
      </text>
    </comment>
    <comment ref="C646" authorId="2" shapeId="0">
      <text>
        <r>
          <rPr>
            <sz val="11"/>
            <color theme="1"/>
            <rFont val="Calibri"/>
            <family val="2"/>
            <scheme val="minor"/>
          </rPr>
          <t>Introduzca la fecha de inicio del proceso, en formato dd-mm-aaaa</t>
        </r>
      </text>
    </comment>
    <comment ref="F6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2" shapeId="0">
      <text/>
    </comment>
    <comment ref="C648" authorId="2" shapeId="0">
      <text>
        <r>
          <rPr>
            <sz val="11"/>
            <color theme="1"/>
            <rFont val="Calibri"/>
            <family val="2"/>
            <scheme val="minor"/>
          </rPr>
          <t>Introduzca la fecha prevista de adjudicación, en formato dd-mm-aaaa</t>
        </r>
      </text>
    </comment>
    <comment ref="F648" authorId="2" shapeId="0">
      <text/>
    </comment>
    <comment ref="F649" authorId="2" shapeId="0">
      <text/>
    </comment>
    <comment ref="A651" authorId="2" shapeId="0">
      <text>
        <r>
          <rPr>
            <sz val="11"/>
            <color theme="1"/>
            <rFont val="Calibri"/>
            <family val="2"/>
            <scheme val="minor"/>
          </rPr>
          <t>Introduzca un codigo UNSPSC</t>
        </r>
      </text>
    </comment>
    <comment ref="B651" authorId="2" shapeId="0">
      <text>
        <r>
          <rPr>
            <sz val="11"/>
            <color theme="1"/>
            <rFont val="Calibri"/>
            <family val="2"/>
            <scheme val="minor"/>
          </rPr>
          <t>Descripción calculada automáticamente a partir de código del artículo</t>
        </r>
      </text>
    </comment>
    <comment ref="C651" authorId="2" shapeId="0">
      <text>
        <r>
          <rPr>
            <sz val="11"/>
            <color theme="1"/>
            <rFont val="Calibri"/>
            <family val="2"/>
            <scheme val="minor"/>
          </rPr>
          <t>Seleccione un valor de la lista</t>
        </r>
      </text>
    </comment>
    <comment ref="D651" authorId="2" shapeId="0">
      <text>
        <r>
          <rPr>
            <sz val="11"/>
            <color theme="1"/>
            <rFont val="Calibri"/>
            <family val="2"/>
            <scheme val="minor"/>
          </rPr>
          <t>Introduzca un número con dos decimales como máximo. Debe ser igual o mayor a la "Cantidad Real Consumida"</t>
        </r>
      </text>
    </comment>
    <comment ref="E651" authorId="2" shapeId="0">
      <text>
        <r>
          <rPr>
            <sz val="11"/>
            <color theme="1"/>
            <rFont val="Calibri"/>
            <family val="2"/>
            <scheme val="minor"/>
          </rPr>
          <t>Introduzca un número con dos decimales como máximo</t>
        </r>
      </text>
    </comment>
    <comment ref="F651" authorId="2" shapeId="0">
      <text>
        <r>
          <rPr>
            <sz val="11"/>
            <color theme="1"/>
            <rFont val="Calibri"/>
            <family val="2"/>
            <scheme val="minor"/>
          </rPr>
          <t>Monto calculado automáticamente por el sistema</t>
        </r>
      </text>
    </comment>
    <comment ref="A659" authorId="2" shapeId="0">
      <text>
        <r>
          <rPr>
            <sz val="11"/>
            <color theme="1"/>
            <rFont val="Calibri"/>
            <family val="2"/>
            <scheme val="minor"/>
          </rPr>
          <t>Introducir un texto con el nombre o referencia de la contratación</t>
        </r>
      </text>
    </comment>
    <comment ref="B659" authorId="2" shapeId="0">
      <text>
        <r>
          <rPr>
            <sz val="11"/>
            <color theme="1"/>
            <rFont val="Calibri"/>
            <family val="2"/>
            <scheme val="minor"/>
          </rPr>
          <t>Introduzca un texto con la finalidad de la contratación</t>
        </r>
      </text>
    </comment>
    <comment ref="C659" authorId="2" shapeId="0">
      <text>
        <r>
          <rPr>
            <sz val="11"/>
            <color theme="1"/>
            <rFont val="Calibri"/>
            <family val="2"/>
            <scheme val="minor"/>
          </rPr>
          <t>Seleccionar un valor del listado</t>
        </r>
      </text>
    </comment>
    <comment ref="D659" authorId="2" shapeId="0">
      <text>
        <r>
          <rPr>
            <sz val="11"/>
            <color theme="1"/>
            <rFont val="Calibri"/>
            <family val="2"/>
            <scheme val="minor"/>
          </rPr>
          <t>Seleccione el tipo de procedimiento</t>
        </r>
      </text>
    </comment>
    <comment ref="E659" authorId="2" shapeId="0">
      <text>
        <r>
          <rPr>
            <sz val="11"/>
            <color theme="1"/>
            <rFont val="Calibri"/>
            <family val="2"/>
            <scheme val="minor"/>
          </rPr>
          <t>Seleccione un valor de la lista</t>
        </r>
      </text>
    </comment>
    <comment ref="F659" authorId="2" shapeId="0">
      <text>
        <r>
          <rPr>
            <sz val="11"/>
            <color theme="1"/>
            <rFont val="Calibri"/>
            <family val="2"/>
            <scheme val="minor"/>
          </rPr>
          <t>Introduzca el código SNIP</t>
        </r>
      </text>
    </comment>
    <comment ref="C660" authorId="2" shapeId="0">
      <text>
        <r>
          <rPr>
            <sz val="11"/>
            <color theme="1"/>
            <rFont val="Calibri"/>
            <family val="2"/>
            <scheme val="minor"/>
          </rPr>
          <t>Introduzca la fecha de inicio del proceso, en formato dd-mm-aaaa</t>
        </r>
      </text>
    </comment>
    <comment ref="F6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2" shapeId="0">
      <text/>
    </comment>
    <comment ref="C662" authorId="2" shapeId="0">
      <text>
        <r>
          <rPr>
            <sz val="11"/>
            <color theme="1"/>
            <rFont val="Calibri"/>
            <family val="2"/>
            <scheme val="minor"/>
          </rPr>
          <t>Introduzca la fecha prevista de adjudicación, en formato dd-mm-aaaa</t>
        </r>
      </text>
    </comment>
    <comment ref="F662" authorId="2" shapeId="0">
      <text/>
    </comment>
    <comment ref="F663" authorId="2" shapeId="0">
      <text/>
    </comment>
    <comment ref="A665" authorId="2" shapeId="0">
      <text>
        <r>
          <rPr>
            <sz val="11"/>
            <color theme="1"/>
            <rFont val="Calibri"/>
            <family val="2"/>
            <scheme val="minor"/>
          </rPr>
          <t>Introduzca un codigo UNSPSC</t>
        </r>
      </text>
    </comment>
    <comment ref="B665" authorId="2" shapeId="0">
      <text>
        <r>
          <rPr>
            <sz val="11"/>
            <color theme="1"/>
            <rFont val="Calibri"/>
            <family val="2"/>
            <scheme val="minor"/>
          </rPr>
          <t>Descripción calculada automáticamente a partir de código del artículo</t>
        </r>
      </text>
    </comment>
    <comment ref="C665" authorId="2" shapeId="0">
      <text>
        <r>
          <rPr>
            <sz val="11"/>
            <color theme="1"/>
            <rFont val="Calibri"/>
            <family val="2"/>
            <scheme val="minor"/>
          </rPr>
          <t>Seleccione un valor de la lista</t>
        </r>
      </text>
    </comment>
    <comment ref="D665" authorId="2" shapeId="0">
      <text>
        <r>
          <rPr>
            <sz val="11"/>
            <color theme="1"/>
            <rFont val="Calibri"/>
            <family val="2"/>
            <scheme val="minor"/>
          </rPr>
          <t>Introduzca un número con dos decimales como máximo. Debe ser igual o mayor a la "Cantidad Real Consumida"</t>
        </r>
      </text>
    </comment>
    <comment ref="E665" authorId="2" shapeId="0">
      <text>
        <r>
          <rPr>
            <sz val="11"/>
            <color theme="1"/>
            <rFont val="Calibri"/>
            <family val="2"/>
            <scheme val="minor"/>
          </rPr>
          <t>Introduzca un número con dos decimales como máximo</t>
        </r>
      </text>
    </comment>
    <comment ref="F665" authorId="2" shapeId="0">
      <text>
        <r>
          <rPr>
            <sz val="11"/>
            <color theme="1"/>
            <rFont val="Calibri"/>
            <family val="2"/>
            <scheme val="minor"/>
          </rPr>
          <t>Monto calculado automáticamente por el sistema</t>
        </r>
      </text>
    </comment>
    <comment ref="A673" authorId="2" shapeId="0">
      <text>
        <r>
          <rPr>
            <sz val="11"/>
            <color theme="1"/>
            <rFont val="Calibri"/>
            <family val="2"/>
            <scheme val="minor"/>
          </rPr>
          <t>Introducir un texto con el nombre o referencia de la contratación</t>
        </r>
      </text>
    </comment>
    <comment ref="B673" authorId="2" shapeId="0">
      <text>
        <r>
          <rPr>
            <sz val="11"/>
            <color theme="1"/>
            <rFont val="Calibri"/>
            <family val="2"/>
            <scheme val="minor"/>
          </rPr>
          <t>Introduzca un texto con la finalidad de la contratación</t>
        </r>
      </text>
    </comment>
    <comment ref="C673" authorId="2" shapeId="0">
      <text>
        <r>
          <rPr>
            <sz val="11"/>
            <color theme="1"/>
            <rFont val="Calibri"/>
            <family val="2"/>
            <scheme val="minor"/>
          </rPr>
          <t>Seleccionar un valor del listado</t>
        </r>
      </text>
    </comment>
    <comment ref="D673" authorId="2" shapeId="0">
      <text>
        <r>
          <rPr>
            <sz val="11"/>
            <color theme="1"/>
            <rFont val="Calibri"/>
            <family val="2"/>
            <scheme val="minor"/>
          </rPr>
          <t>Seleccione el tipo de procedimiento</t>
        </r>
      </text>
    </comment>
    <comment ref="E673" authorId="2" shapeId="0">
      <text>
        <r>
          <rPr>
            <sz val="11"/>
            <color theme="1"/>
            <rFont val="Calibri"/>
            <family val="2"/>
            <scheme val="minor"/>
          </rPr>
          <t>Seleccione un valor de la lista</t>
        </r>
      </text>
    </comment>
    <comment ref="F673" authorId="2" shapeId="0">
      <text>
        <r>
          <rPr>
            <sz val="11"/>
            <color theme="1"/>
            <rFont val="Calibri"/>
            <family val="2"/>
            <scheme val="minor"/>
          </rPr>
          <t>Introduzca el código SNIP</t>
        </r>
      </text>
    </comment>
    <comment ref="C674" authorId="2" shapeId="0">
      <text>
        <r>
          <rPr>
            <sz val="11"/>
            <color theme="1"/>
            <rFont val="Calibri"/>
            <family val="2"/>
            <scheme val="minor"/>
          </rPr>
          <t>Introduzca la fecha de inicio del proceso, en formato dd-mm-aaaa</t>
        </r>
      </text>
    </comment>
    <comment ref="F6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2" shapeId="0">
      <text/>
    </comment>
    <comment ref="C676" authorId="2" shapeId="0">
      <text>
        <r>
          <rPr>
            <sz val="11"/>
            <color theme="1"/>
            <rFont val="Calibri"/>
            <family val="2"/>
            <scheme val="minor"/>
          </rPr>
          <t>Introduzca la fecha prevista de adjudicación, en formato dd-mm-aaaa</t>
        </r>
      </text>
    </comment>
    <comment ref="F676" authorId="2" shapeId="0">
      <text/>
    </comment>
    <comment ref="F677" authorId="2" shapeId="0">
      <text/>
    </comment>
    <comment ref="A679" authorId="2" shapeId="0">
      <text>
        <r>
          <rPr>
            <sz val="11"/>
            <color theme="1"/>
            <rFont val="Calibri"/>
            <family val="2"/>
            <scheme val="minor"/>
          </rPr>
          <t>Introduzca un codigo UNSPSC</t>
        </r>
      </text>
    </comment>
    <comment ref="B679" authorId="2" shapeId="0">
      <text>
        <r>
          <rPr>
            <sz val="11"/>
            <color theme="1"/>
            <rFont val="Calibri"/>
            <family val="2"/>
            <scheme val="minor"/>
          </rPr>
          <t>Descripción calculada automáticamente a partir de código del artículo</t>
        </r>
      </text>
    </comment>
    <comment ref="C679" authorId="2" shapeId="0">
      <text>
        <r>
          <rPr>
            <sz val="11"/>
            <color theme="1"/>
            <rFont val="Calibri"/>
            <family val="2"/>
            <scheme val="minor"/>
          </rPr>
          <t>Seleccione un valor de la lista</t>
        </r>
      </text>
    </comment>
    <comment ref="D679" authorId="2" shapeId="0">
      <text>
        <r>
          <rPr>
            <sz val="11"/>
            <color theme="1"/>
            <rFont val="Calibri"/>
            <family val="2"/>
            <scheme val="minor"/>
          </rPr>
          <t>Introduzca un número con dos decimales como máximo. Debe ser igual o mayor a la "Cantidad Real Consumida"</t>
        </r>
      </text>
    </comment>
    <comment ref="E679" authorId="2" shapeId="0">
      <text>
        <r>
          <rPr>
            <sz val="11"/>
            <color theme="1"/>
            <rFont val="Calibri"/>
            <family val="2"/>
            <scheme val="minor"/>
          </rPr>
          <t>Introduzca un número con dos decimales como máximo</t>
        </r>
      </text>
    </comment>
    <comment ref="F679" authorId="2" shapeId="0">
      <text>
        <r>
          <rPr>
            <sz val="11"/>
            <color theme="1"/>
            <rFont val="Calibri"/>
            <family val="2"/>
            <scheme val="minor"/>
          </rPr>
          <t>Monto calculado automáticamente por el sistema</t>
        </r>
      </text>
    </comment>
    <comment ref="A689" authorId="2" shapeId="0">
      <text>
        <r>
          <rPr>
            <sz val="11"/>
            <color theme="1"/>
            <rFont val="Calibri"/>
            <family val="2"/>
            <scheme val="minor"/>
          </rPr>
          <t>Introducir un texto con el nombre o referencia de la contratación</t>
        </r>
      </text>
    </comment>
    <comment ref="B689" authorId="2" shapeId="0">
      <text>
        <r>
          <rPr>
            <sz val="11"/>
            <color theme="1"/>
            <rFont val="Calibri"/>
            <family val="2"/>
            <scheme val="minor"/>
          </rPr>
          <t>Introduzca un texto con la finalidad de la contratación</t>
        </r>
      </text>
    </comment>
    <comment ref="C689" authorId="2" shapeId="0">
      <text>
        <r>
          <rPr>
            <sz val="11"/>
            <color theme="1"/>
            <rFont val="Calibri"/>
            <family val="2"/>
            <scheme val="minor"/>
          </rPr>
          <t>Seleccionar un valor del listado</t>
        </r>
      </text>
    </comment>
    <comment ref="D689" authorId="2" shapeId="0">
      <text>
        <r>
          <rPr>
            <sz val="11"/>
            <color theme="1"/>
            <rFont val="Calibri"/>
            <family val="2"/>
            <scheme val="minor"/>
          </rPr>
          <t>Seleccione el tipo de procedimiento</t>
        </r>
      </text>
    </comment>
    <comment ref="E689" authorId="2" shapeId="0">
      <text>
        <r>
          <rPr>
            <sz val="11"/>
            <color theme="1"/>
            <rFont val="Calibri"/>
            <family val="2"/>
            <scheme val="minor"/>
          </rPr>
          <t>Seleccione un valor de la lista</t>
        </r>
      </text>
    </comment>
    <comment ref="F689" authorId="2" shapeId="0">
      <text>
        <r>
          <rPr>
            <sz val="11"/>
            <color theme="1"/>
            <rFont val="Calibri"/>
            <family val="2"/>
            <scheme val="minor"/>
          </rPr>
          <t>Introduzca el código SNIP</t>
        </r>
      </text>
    </comment>
    <comment ref="C690" authorId="2" shapeId="0">
      <text>
        <r>
          <rPr>
            <sz val="11"/>
            <color theme="1"/>
            <rFont val="Calibri"/>
            <family val="2"/>
            <scheme val="minor"/>
          </rPr>
          <t>Introduzca la fecha de inicio del proceso, en formato dd-mm-aaaa</t>
        </r>
      </text>
    </comment>
    <comment ref="F6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2" shapeId="0">
      <text/>
    </comment>
    <comment ref="C692" authorId="2" shapeId="0">
      <text>
        <r>
          <rPr>
            <sz val="11"/>
            <color theme="1"/>
            <rFont val="Calibri"/>
            <family val="2"/>
            <scheme val="minor"/>
          </rPr>
          <t>Introduzca la fecha prevista de adjudicación, en formato dd-mm-aaaa</t>
        </r>
      </text>
    </comment>
    <comment ref="F692" authorId="2" shapeId="0">
      <text/>
    </comment>
    <comment ref="F693" authorId="2" shapeId="0">
      <text/>
    </comment>
    <comment ref="A695" authorId="2" shapeId="0">
      <text>
        <r>
          <rPr>
            <sz val="11"/>
            <color theme="1"/>
            <rFont val="Calibri"/>
            <family val="2"/>
            <scheme val="minor"/>
          </rPr>
          <t>Introduzca un codigo UNSPSC</t>
        </r>
      </text>
    </comment>
    <comment ref="B695" authorId="2" shapeId="0">
      <text>
        <r>
          <rPr>
            <sz val="11"/>
            <color theme="1"/>
            <rFont val="Calibri"/>
            <family val="2"/>
            <scheme val="minor"/>
          </rPr>
          <t>Descripción calculada automáticamente a partir de código del artículo</t>
        </r>
      </text>
    </comment>
    <comment ref="C695" authorId="2" shapeId="0">
      <text>
        <r>
          <rPr>
            <sz val="11"/>
            <color theme="1"/>
            <rFont val="Calibri"/>
            <family val="2"/>
            <scheme val="minor"/>
          </rPr>
          <t>Seleccione un valor de la lista</t>
        </r>
      </text>
    </comment>
    <comment ref="D695" authorId="2" shapeId="0">
      <text>
        <r>
          <rPr>
            <sz val="11"/>
            <color theme="1"/>
            <rFont val="Calibri"/>
            <family val="2"/>
            <scheme val="minor"/>
          </rPr>
          <t>Introduzca un número con dos decimales como máximo. Debe ser igual o mayor a la "Cantidad Real Consumida"</t>
        </r>
      </text>
    </comment>
    <comment ref="E695" authorId="2" shapeId="0">
      <text>
        <r>
          <rPr>
            <sz val="11"/>
            <color theme="1"/>
            <rFont val="Calibri"/>
            <family val="2"/>
            <scheme val="minor"/>
          </rPr>
          <t>Introduzca un número con dos decimales como máximo</t>
        </r>
      </text>
    </comment>
    <comment ref="F695" authorId="2" shapeId="0">
      <text>
        <r>
          <rPr>
            <sz val="11"/>
            <color theme="1"/>
            <rFont val="Calibri"/>
            <family val="2"/>
            <scheme val="minor"/>
          </rPr>
          <t>Monto calculado automáticamente por el sistema</t>
        </r>
      </text>
    </comment>
    <comment ref="A700" authorId="2" shapeId="0">
      <text>
        <r>
          <rPr>
            <sz val="11"/>
            <color theme="1"/>
            <rFont val="Calibri"/>
            <family val="2"/>
            <scheme val="minor"/>
          </rPr>
          <t>Introducir un texto con el nombre o referencia de la contratación</t>
        </r>
      </text>
    </comment>
    <comment ref="B700" authorId="2" shapeId="0">
      <text>
        <r>
          <rPr>
            <sz val="11"/>
            <color theme="1"/>
            <rFont val="Calibri"/>
            <family val="2"/>
            <scheme val="minor"/>
          </rPr>
          <t>Introduzca un texto con la finalidad de la contratación</t>
        </r>
      </text>
    </comment>
    <comment ref="C700" authorId="2" shapeId="0">
      <text>
        <r>
          <rPr>
            <sz val="11"/>
            <color theme="1"/>
            <rFont val="Calibri"/>
            <family val="2"/>
            <scheme val="minor"/>
          </rPr>
          <t>Seleccionar un valor del listado</t>
        </r>
      </text>
    </comment>
    <comment ref="D700" authorId="2" shapeId="0">
      <text>
        <r>
          <rPr>
            <sz val="11"/>
            <color theme="1"/>
            <rFont val="Calibri"/>
            <family val="2"/>
            <scheme val="minor"/>
          </rPr>
          <t>Seleccione el tipo de procedimiento</t>
        </r>
      </text>
    </comment>
    <comment ref="E700" authorId="2" shapeId="0">
      <text>
        <r>
          <rPr>
            <sz val="11"/>
            <color theme="1"/>
            <rFont val="Calibri"/>
            <family val="2"/>
            <scheme val="minor"/>
          </rPr>
          <t>Seleccione un valor de la lista</t>
        </r>
      </text>
    </comment>
    <comment ref="F700" authorId="2" shapeId="0">
      <text>
        <r>
          <rPr>
            <sz val="11"/>
            <color theme="1"/>
            <rFont val="Calibri"/>
            <family val="2"/>
            <scheme val="minor"/>
          </rPr>
          <t>Introduzca el código SNIP</t>
        </r>
      </text>
    </comment>
    <comment ref="C701" authorId="2" shapeId="0">
      <text>
        <r>
          <rPr>
            <sz val="11"/>
            <color theme="1"/>
            <rFont val="Calibri"/>
            <family val="2"/>
            <scheme val="minor"/>
          </rPr>
          <t>Introduzca la fecha de inicio del proceso, en formato dd-mm-aaaa</t>
        </r>
      </text>
    </comment>
    <comment ref="F7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2" shapeId="0">
      <text/>
    </comment>
    <comment ref="C703" authorId="2" shapeId="0">
      <text>
        <r>
          <rPr>
            <sz val="11"/>
            <color theme="1"/>
            <rFont val="Calibri"/>
            <family val="2"/>
            <scheme val="minor"/>
          </rPr>
          <t>Introduzca la fecha prevista de adjudicación, en formato dd-mm-aaaa</t>
        </r>
      </text>
    </comment>
    <comment ref="F703" authorId="2" shapeId="0">
      <text/>
    </comment>
    <comment ref="F704" authorId="2" shapeId="0">
      <text/>
    </comment>
    <comment ref="A706" authorId="2" shapeId="0">
      <text>
        <r>
          <rPr>
            <sz val="11"/>
            <color theme="1"/>
            <rFont val="Calibri"/>
            <family val="2"/>
            <scheme val="minor"/>
          </rPr>
          <t>Introduzca un codigo UNSPSC</t>
        </r>
      </text>
    </comment>
    <comment ref="B706" authorId="2" shapeId="0">
      <text>
        <r>
          <rPr>
            <sz val="11"/>
            <color theme="1"/>
            <rFont val="Calibri"/>
            <family val="2"/>
            <scheme val="minor"/>
          </rPr>
          <t>Descripción calculada automáticamente a partir de código del artículo</t>
        </r>
      </text>
    </comment>
    <comment ref="C706" authorId="2" shapeId="0">
      <text>
        <r>
          <rPr>
            <sz val="11"/>
            <color theme="1"/>
            <rFont val="Calibri"/>
            <family val="2"/>
            <scheme val="minor"/>
          </rPr>
          <t>Seleccione un valor de la lista</t>
        </r>
      </text>
    </comment>
    <comment ref="D706" authorId="2" shapeId="0">
      <text>
        <r>
          <rPr>
            <sz val="11"/>
            <color theme="1"/>
            <rFont val="Calibri"/>
            <family val="2"/>
            <scheme val="minor"/>
          </rPr>
          <t>Introduzca un número con dos decimales como máximo. Debe ser igual o mayor a la "Cantidad Real Consumida"</t>
        </r>
      </text>
    </comment>
    <comment ref="E706" authorId="2" shapeId="0">
      <text>
        <r>
          <rPr>
            <sz val="11"/>
            <color theme="1"/>
            <rFont val="Calibri"/>
            <family val="2"/>
            <scheme val="minor"/>
          </rPr>
          <t>Introduzca un número con dos decimales como máximo</t>
        </r>
      </text>
    </comment>
    <comment ref="F706" authorId="2" shapeId="0">
      <text>
        <r>
          <rPr>
            <sz val="11"/>
            <color theme="1"/>
            <rFont val="Calibri"/>
            <family val="2"/>
            <scheme val="minor"/>
          </rPr>
          <t>Monto calculado automáticamente por el sistema</t>
        </r>
      </text>
    </comment>
    <comment ref="A711" authorId="2" shapeId="0">
      <text>
        <r>
          <rPr>
            <sz val="11"/>
            <color theme="1"/>
            <rFont val="Calibri"/>
            <family val="2"/>
            <scheme val="minor"/>
          </rPr>
          <t>Introducir un texto con el nombre o referencia de la contratación</t>
        </r>
      </text>
    </comment>
    <comment ref="B711" authorId="2" shapeId="0">
      <text>
        <r>
          <rPr>
            <sz val="11"/>
            <color theme="1"/>
            <rFont val="Calibri"/>
            <family val="2"/>
            <scheme val="minor"/>
          </rPr>
          <t>Introduzca un texto con la finalidad de la contratación</t>
        </r>
      </text>
    </comment>
    <comment ref="C711" authorId="2" shapeId="0">
      <text>
        <r>
          <rPr>
            <sz val="11"/>
            <color theme="1"/>
            <rFont val="Calibri"/>
            <family val="2"/>
            <scheme val="minor"/>
          </rPr>
          <t>Seleccionar un valor del listado</t>
        </r>
      </text>
    </comment>
    <comment ref="D711" authorId="2" shapeId="0">
      <text>
        <r>
          <rPr>
            <sz val="11"/>
            <color theme="1"/>
            <rFont val="Calibri"/>
            <family val="2"/>
            <scheme val="minor"/>
          </rPr>
          <t>Seleccione el tipo de procedimiento</t>
        </r>
      </text>
    </comment>
    <comment ref="E711" authorId="2" shapeId="0">
      <text>
        <r>
          <rPr>
            <sz val="11"/>
            <color theme="1"/>
            <rFont val="Calibri"/>
            <family val="2"/>
            <scheme val="minor"/>
          </rPr>
          <t>Seleccione un valor de la lista</t>
        </r>
      </text>
    </comment>
    <comment ref="F711" authorId="2" shapeId="0">
      <text>
        <r>
          <rPr>
            <sz val="11"/>
            <color theme="1"/>
            <rFont val="Calibri"/>
            <family val="2"/>
            <scheme val="minor"/>
          </rPr>
          <t>Introduzca el código SNIP</t>
        </r>
      </text>
    </comment>
    <comment ref="C712" authorId="2" shapeId="0">
      <text>
        <r>
          <rPr>
            <sz val="11"/>
            <color theme="1"/>
            <rFont val="Calibri"/>
            <family val="2"/>
            <scheme val="minor"/>
          </rPr>
          <t>Introduzca la fecha de inicio del proceso, en formato dd-mm-aaaa</t>
        </r>
      </text>
    </comment>
    <comment ref="F7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2" shapeId="0">
      <text/>
    </comment>
    <comment ref="C714" authorId="2" shapeId="0">
      <text>
        <r>
          <rPr>
            <sz val="11"/>
            <color theme="1"/>
            <rFont val="Calibri"/>
            <family val="2"/>
            <scheme val="minor"/>
          </rPr>
          <t>Introduzca la fecha prevista de adjudicación, en formato dd-mm-aaaa</t>
        </r>
      </text>
    </comment>
    <comment ref="F714" authorId="2" shapeId="0">
      <text/>
    </comment>
    <comment ref="F715" authorId="2" shapeId="0">
      <text/>
    </comment>
    <comment ref="A717" authorId="2" shapeId="0">
      <text>
        <r>
          <rPr>
            <sz val="11"/>
            <color theme="1"/>
            <rFont val="Calibri"/>
            <family val="2"/>
            <scheme val="minor"/>
          </rPr>
          <t>Introduzca un codigo UNSPSC</t>
        </r>
      </text>
    </comment>
    <comment ref="B717" authorId="2" shapeId="0">
      <text>
        <r>
          <rPr>
            <sz val="11"/>
            <color theme="1"/>
            <rFont val="Calibri"/>
            <family val="2"/>
            <scheme val="minor"/>
          </rPr>
          <t>Descripción calculada automáticamente a partir de código del artículo</t>
        </r>
      </text>
    </comment>
    <comment ref="C717" authorId="2" shapeId="0">
      <text>
        <r>
          <rPr>
            <sz val="11"/>
            <color theme="1"/>
            <rFont val="Calibri"/>
            <family val="2"/>
            <scheme val="minor"/>
          </rPr>
          <t>Seleccione un valor de la lista</t>
        </r>
      </text>
    </comment>
    <comment ref="D717" authorId="2" shapeId="0">
      <text>
        <r>
          <rPr>
            <sz val="11"/>
            <color theme="1"/>
            <rFont val="Calibri"/>
            <family val="2"/>
            <scheme val="minor"/>
          </rPr>
          <t>Introduzca un número con dos decimales como máximo. Debe ser igual o mayor a la "Cantidad Real Consumida"</t>
        </r>
      </text>
    </comment>
    <comment ref="E717" authorId="2" shapeId="0">
      <text>
        <r>
          <rPr>
            <sz val="11"/>
            <color theme="1"/>
            <rFont val="Calibri"/>
            <family val="2"/>
            <scheme val="minor"/>
          </rPr>
          <t>Introduzca un número con dos decimales como máximo</t>
        </r>
      </text>
    </comment>
    <comment ref="F717" authorId="2" shapeId="0">
      <text>
        <r>
          <rPr>
            <sz val="11"/>
            <color theme="1"/>
            <rFont val="Calibri"/>
            <family val="2"/>
            <scheme val="minor"/>
          </rPr>
          <t>Monto calculado automáticamente por el sistema</t>
        </r>
      </text>
    </comment>
    <comment ref="A722" authorId="2" shapeId="0">
      <text>
        <r>
          <rPr>
            <sz val="11"/>
            <color theme="1"/>
            <rFont val="Calibri"/>
            <family val="2"/>
            <scheme val="minor"/>
          </rPr>
          <t>Introducir un texto con el nombre o referencia de la contratación</t>
        </r>
      </text>
    </comment>
    <comment ref="B722" authorId="2" shapeId="0">
      <text>
        <r>
          <rPr>
            <sz val="11"/>
            <color theme="1"/>
            <rFont val="Calibri"/>
            <family val="2"/>
            <scheme val="minor"/>
          </rPr>
          <t>Introduzca un texto con la finalidad de la contratación</t>
        </r>
      </text>
    </comment>
    <comment ref="C722" authorId="2" shapeId="0">
      <text>
        <r>
          <rPr>
            <sz val="11"/>
            <color theme="1"/>
            <rFont val="Calibri"/>
            <family val="2"/>
            <scheme val="minor"/>
          </rPr>
          <t>Seleccionar un valor del listado</t>
        </r>
      </text>
    </comment>
    <comment ref="D722" authorId="2" shapeId="0">
      <text>
        <r>
          <rPr>
            <sz val="11"/>
            <color theme="1"/>
            <rFont val="Calibri"/>
            <family val="2"/>
            <scheme val="minor"/>
          </rPr>
          <t>Seleccione el tipo de procedimiento</t>
        </r>
      </text>
    </comment>
    <comment ref="E722" authorId="2" shapeId="0">
      <text>
        <r>
          <rPr>
            <sz val="11"/>
            <color theme="1"/>
            <rFont val="Calibri"/>
            <family val="2"/>
            <scheme val="minor"/>
          </rPr>
          <t>Seleccione un valor de la lista</t>
        </r>
      </text>
    </comment>
    <comment ref="F722" authorId="2" shapeId="0">
      <text>
        <r>
          <rPr>
            <sz val="11"/>
            <color theme="1"/>
            <rFont val="Calibri"/>
            <family val="2"/>
            <scheme val="minor"/>
          </rPr>
          <t>Introduzca el código SNIP</t>
        </r>
      </text>
    </comment>
    <comment ref="C723" authorId="2" shapeId="0">
      <text>
        <r>
          <rPr>
            <sz val="11"/>
            <color theme="1"/>
            <rFont val="Calibri"/>
            <family val="2"/>
            <scheme val="minor"/>
          </rPr>
          <t>Introduzca la fecha de inicio del proceso, en formato dd-mm-aaaa</t>
        </r>
      </text>
    </comment>
    <comment ref="F7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2" shapeId="0">
      <text/>
    </comment>
    <comment ref="C725" authorId="2" shapeId="0">
      <text>
        <r>
          <rPr>
            <sz val="11"/>
            <color theme="1"/>
            <rFont val="Calibri"/>
            <family val="2"/>
            <scheme val="minor"/>
          </rPr>
          <t>Introduzca la fecha prevista de adjudicación, en formato dd-mm-aaaa</t>
        </r>
      </text>
    </comment>
    <comment ref="F725" authorId="2" shapeId="0">
      <text/>
    </comment>
    <comment ref="F726" authorId="2" shapeId="0">
      <text/>
    </comment>
    <comment ref="A728" authorId="2" shapeId="0">
      <text>
        <r>
          <rPr>
            <sz val="11"/>
            <color theme="1"/>
            <rFont val="Calibri"/>
            <family val="2"/>
            <scheme val="minor"/>
          </rPr>
          <t>Introduzca un codigo UNSPSC</t>
        </r>
      </text>
    </comment>
    <comment ref="B728" authorId="2" shapeId="0">
      <text>
        <r>
          <rPr>
            <sz val="11"/>
            <color theme="1"/>
            <rFont val="Calibri"/>
            <family val="2"/>
            <scheme val="minor"/>
          </rPr>
          <t>Descripción calculada automáticamente a partir de código del artículo</t>
        </r>
      </text>
    </comment>
    <comment ref="C728" authorId="2" shapeId="0">
      <text>
        <r>
          <rPr>
            <sz val="11"/>
            <color theme="1"/>
            <rFont val="Calibri"/>
            <family val="2"/>
            <scheme val="minor"/>
          </rPr>
          <t>Seleccione un valor de la lista</t>
        </r>
      </text>
    </comment>
    <comment ref="D728" authorId="2" shapeId="0">
      <text>
        <r>
          <rPr>
            <sz val="11"/>
            <color theme="1"/>
            <rFont val="Calibri"/>
            <family val="2"/>
            <scheme val="minor"/>
          </rPr>
          <t>Introduzca un número con dos decimales como máximo. Debe ser igual o mayor a la "Cantidad Real Consumida"</t>
        </r>
      </text>
    </comment>
    <comment ref="E728" authorId="2" shapeId="0">
      <text>
        <r>
          <rPr>
            <sz val="11"/>
            <color theme="1"/>
            <rFont val="Calibri"/>
            <family val="2"/>
            <scheme val="minor"/>
          </rPr>
          <t>Introduzca un número con dos decimales como máximo</t>
        </r>
      </text>
    </comment>
    <comment ref="F728" authorId="2" shapeId="0">
      <text>
        <r>
          <rPr>
            <sz val="11"/>
            <color theme="1"/>
            <rFont val="Calibri"/>
            <family val="2"/>
            <scheme val="minor"/>
          </rPr>
          <t>Monto calculado automáticamente por el sistema</t>
        </r>
      </text>
    </comment>
    <comment ref="A733" authorId="2" shapeId="0">
      <text>
        <r>
          <rPr>
            <sz val="11"/>
            <color theme="1"/>
            <rFont val="Calibri"/>
            <family val="2"/>
            <scheme val="minor"/>
          </rPr>
          <t>Introducir un texto con el nombre o referencia de la contratación</t>
        </r>
      </text>
    </comment>
    <comment ref="B733" authorId="2" shapeId="0">
      <text>
        <r>
          <rPr>
            <sz val="11"/>
            <color theme="1"/>
            <rFont val="Calibri"/>
            <family val="2"/>
            <scheme val="minor"/>
          </rPr>
          <t>Introduzca un texto con la finalidad de la contratación</t>
        </r>
      </text>
    </comment>
    <comment ref="C733" authorId="2" shapeId="0">
      <text>
        <r>
          <rPr>
            <sz val="11"/>
            <color theme="1"/>
            <rFont val="Calibri"/>
            <family val="2"/>
            <scheme val="minor"/>
          </rPr>
          <t>Seleccionar un valor del listado</t>
        </r>
      </text>
    </comment>
    <comment ref="D733" authorId="2" shapeId="0">
      <text>
        <r>
          <rPr>
            <sz val="11"/>
            <color theme="1"/>
            <rFont val="Calibri"/>
            <family val="2"/>
            <scheme val="minor"/>
          </rPr>
          <t>Seleccione el tipo de procedimiento</t>
        </r>
      </text>
    </comment>
    <comment ref="E733" authorId="2" shapeId="0">
      <text>
        <r>
          <rPr>
            <sz val="11"/>
            <color theme="1"/>
            <rFont val="Calibri"/>
            <family val="2"/>
            <scheme val="minor"/>
          </rPr>
          <t>Seleccione un valor de la lista</t>
        </r>
      </text>
    </comment>
    <comment ref="F733" authorId="2" shapeId="0">
      <text>
        <r>
          <rPr>
            <sz val="11"/>
            <color theme="1"/>
            <rFont val="Calibri"/>
            <family val="2"/>
            <scheme val="minor"/>
          </rPr>
          <t>Introduzca el código SNIP</t>
        </r>
      </text>
    </comment>
    <comment ref="C734" authorId="2" shapeId="0">
      <text>
        <r>
          <rPr>
            <sz val="11"/>
            <color theme="1"/>
            <rFont val="Calibri"/>
            <family val="2"/>
            <scheme val="minor"/>
          </rPr>
          <t>Introduzca la fecha de inicio del proceso, en formato dd-mm-aaaa</t>
        </r>
      </text>
    </comment>
    <comment ref="F7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2" shapeId="0">
      <text/>
    </comment>
    <comment ref="C736" authorId="2" shapeId="0">
      <text>
        <r>
          <rPr>
            <sz val="11"/>
            <color theme="1"/>
            <rFont val="Calibri"/>
            <family val="2"/>
            <scheme val="minor"/>
          </rPr>
          <t>Introduzca la fecha prevista de adjudicación, en formato dd-mm-aaaa</t>
        </r>
      </text>
    </comment>
    <comment ref="F736" authorId="2" shapeId="0">
      <text/>
    </comment>
    <comment ref="F737" authorId="2" shapeId="0">
      <text/>
    </comment>
    <comment ref="A739" authorId="2" shapeId="0">
      <text>
        <r>
          <rPr>
            <sz val="11"/>
            <color theme="1"/>
            <rFont val="Calibri"/>
            <family val="2"/>
            <scheme val="minor"/>
          </rPr>
          <t>Introduzca un codigo UNSPSC</t>
        </r>
      </text>
    </comment>
    <comment ref="B739" authorId="2" shapeId="0">
      <text>
        <r>
          <rPr>
            <sz val="11"/>
            <color theme="1"/>
            <rFont val="Calibri"/>
            <family val="2"/>
            <scheme val="minor"/>
          </rPr>
          <t>Descripción calculada automáticamente a partir de código del artículo</t>
        </r>
      </text>
    </comment>
    <comment ref="C739" authorId="2" shapeId="0">
      <text>
        <r>
          <rPr>
            <sz val="11"/>
            <color theme="1"/>
            <rFont val="Calibri"/>
            <family val="2"/>
            <scheme val="minor"/>
          </rPr>
          <t>Seleccione un valor de la lista</t>
        </r>
      </text>
    </comment>
    <comment ref="D739" authorId="2" shapeId="0">
      <text>
        <r>
          <rPr>
            <sz val="11"/>
            <color theme="1"/>
            <rFont val="Calibri"/>
            <family val="2"/>
            <scheme val="minor"/>
          </rPr>
          <t>Introduzca un número con dos decimales como máximo. Debe ser igual o mayor a la "Cantidad Real Consumida"</t>
        </r>
      </text>
    </comment>
    <comment ref="E739" authorId="2" shapeId="0">
      <text>
        <r>
          <rPr>
            <sz val="11"/>
            <color theme="1"/>
            <rFont val="Calibri"/>
            <family val="2"/>
            <scheme val="minor"/>
          </rPr>
          <t>Introduzca un número con dos decimales como máximo</t>
        </r>
      </text>
    </comment>
    <comment ref="F739" authorId="2" shapeId="0">
      <text>
        <r>
          <rPr>
            <sz val="11"/>
            <color theme="1"/>
            <rFont val="Calibri"/>
            <family val="2"/>
            <scheme val="minor"/>
          </rPr>
          <t>Monto calculado automáticamente por el sistema</t>
        </r>
      </text>
    </comment>
    <comment ref="A744" authorId="2" shapeId="0">
      <text>
        <r>
          <rPr>
            <sz val="11"/>
            <color theme="1"/>
            <rFont val="Calibri"/>
            <family val="2"/>
            <scheme val="minor"/>
          </rPr>
          <t>Introducir un texto con el nombre o referencia de la contratación</t>
        </r>
      </text>
    </comment>
    <comment ref="B744" authorId="2" shapeId="0">
      <text>
        <r>
          <rPr>
            <sz val="11"/>
            <color theme="1"/>
            <rFont val="Calibri"/>
            <family val="2"/>
            <scheme val="minor"/>
          </rPr>
          <t>Introduzca un texto con la finalidad de la contratación</t>
        </r>
      </text>
    </comment>
    <comment ref="C744" authorId="2" shapeId="0">
      <text>
        <r>
          <rPr>
            <sz val="11"/>
            <color theme="1"/>
            <rFont val="Calibri"/>
            <family val="2"/>
            <scheme val="minor"/>
          </rPr>
          <t>Seleccionar un valor del listado</t>
        </r>
      </text>
    </comment>
    <comment ref="D744" authorId="2" shapeId="0">
      <text>
        <r>
          <rPr>
            <sz val="11"/>
            <color theme="1"/>
            <rFont val="Calibri"/>
            <family val="2"/>
            <scheme val="minor"/>
          </rPr>
          <t>Seleccione el tipo de procedimiento</t>
        </r>
      </text>
    </comment>
    <comment ref="E744" authorId="2" shapeId="0">
      <text>
        <r>
          <rPr>
            <sz val="11"/>
            <color theme="1"/>
            <rFont val="Calibri"/>
            <family val="2"/>
            <scheme val="minor"/>
          </rPr>
          <t>Seleccione un valor de la lista</t>
        </r>
      </text>
    </comment>
    <comment ref="F744" authorId="2" shapeId="0">
      <text>
        <r>
          <rPr>
            <sz val="11"/>
            <color theme="1"/>
            <rFont val="Calibri"/>
            <family val="2"/>
            <scheme val="minor"/>
          </rPr>
          <t>Introduzca el código SNIP</t>
        </r>
      </text>
    </comment>
    <comment ref="C745" authorId="2" shapeId="0">
      <text>
        <r>
          <rPr>
            <sz val="11"/>
            <color theme="1"/>
            <rFont val="Calibri"/>
            <family val="2"/>
            <scheme val="minor"/>
          </rPr>
          <t>Introduzca la fecha de inicio del proceso, en formato dd-mm-aaaa</t>
        </r>
      </text>
    </comment>
    <comment ref="F7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2" shapeId="0">
      <text/>
    </comment>
    <comment ref="C747" authorId="2" shapeId="0">
      <text>
        <r>
          <rPr>
            <sz val="11"/>
            <color theme="1"/>
            <rFont val="Calibri"/>
            <family val="2"/>
            <scheme val="minor"/>
          </rPr>
          <t>Introduzca la fecha prevista de adjudicación, en formato dd-mm-aaaa</t>
        </r>
      </text>
    </comment>
    <comment ref="F747" authorId="2" shapeId="0">
      <text/>
    </comment>
    <comment ref="F748" authorId="2" shapeId="0">
      <text/>
    </comment>
    <comment ref="A750" authorId="2" shapeId="0">
      <text>
        <r>
          <rPr>
            <sz val="11"/>
            <color theme="1"/>
            <rFont val="Calibri"/>
            <family val="2"/>
            <scheme val="minor"/>
          </rPr>
          <t>Introduzca un codigo UNSPSC</t>
        </r>
      </text>
    </comment>
    <comment ref="B750" authorId="2" shapeId="0">
      <text>
        <r>
          <rPr>
            <sz val="11"/>
            <color theme="1"/>
            <rFont val="Calibri"/>
            <family val="2"/>
            <scheme val="minor"/>
          </rPr>
          <t>Descripción calculada automáticamente a partir de código del artículo</t>
        </r>
      </text>
    </comment>
    <comment ref="C750" authorId="2" shapeId="0">
      <text>
        <r>
          <rPr>
            <sz val="11"/>
            <color theme="1"/>
            <rFont val="Calibri"/>
            <family val="2"/>
            <scheme val="minor"/>
          </rPr>
          <t>Seleccione un valor de la lista</t>
        </r>
      </text>
    </comment>
    <comment ref="D750" authorId="2" shapeId="0">
      <text>
        <r>
          <rPr>
            <sz val="11"/>
            <color theme="1"/>
            <rFont val="Calibri"/>
            <family val="2"/>
            <scheme val="minor"/>
          </rPr>
          <t>Introduzca un número con dos decimales como máximo. Debe ser igual o mayor a la "Cantidad Real Consumida"</t>
        </r>
      </text>
    </comment>
    <comment ref="E750" authorId="2" shapeId="0">
      <text>
        <r>
          <rPr>
            <sz val="11"/>
            <color theme="1"/>
            <rFont val="Calibri"/>
            <family val="2"/>
            <scheme val="minor"/>
          </rPr>
          <t>Introduzca un número con dos decimales como máximo</t>
        </r>
      </text>
    </comment>
    <comment ref="F750" authorId="2" shapeId="0">
      <text>
        <r>
          <rPr>
            <sz val="11"/>
            <color theme="1"/>
            <rFont val="Calibri"/>
            <family val="2"/>
            <scheme val="minor"/>
          </rPr>
          <t>Monto calculado automáticamente por el sistema</t>
        </r>
      </text>
    </comment>
    <comment ref="A755" authorId="2" shapeId="0">
      <text>
        <r>
          <rPr>
            <sz val="11"/>
            <color theme="1"/>
            <rFont val="Calibri"/>
            <family val="2"/>
            <scheme val="minor"/>
          </rPr>
          <t>Introducir un texto con el nombre o referencia de la contratación</t>
        </r>
      </text>
    </comment>
    <comment ref="B755" authorId="2" shapeId="0">
      <text>
        <r>
          <rPr>
            <sz val="11"/>
            <color theme="1"/>
            <rFont val="Calibri"/>
            <family val="2"/>
            <scheme val="minor"/>
          </rPr>
          <t>Introduzca un texto con la finalidad de la contratación</t>
        </r>
      </text>
    </comment>
    <comment ref="C755" authorId="2" shapeId="0">
      <text>
        <r>
          <rPr>
            <sz val="11"/>
            <color theme="1"/>
            <rFont val="Calibri"/>
            <family val="2"/>
            <scheme val="minor"/>
          </rPr>
          <t>Seleccionar un valor del listado</t>
        </r>
      </text>
    </comment>
    <comment ref="D755" authorId="2" shapeId="0">
      <text>
        <r>
          <rPr>
            <sz val="11"/>
            <color theme="1"/>
            <rFont val="Calibri"/>
            <family val="2"/>
            <scheme val="minor"/>
          </rPr>
          <t>Seleccione el tipo de procedimiento</t>
        </r>
      </text>
    </comment>
    <comment ref="E755" authorId="2" shapeId="0">
      <text>
        <r>
          <rPr>
            <sz val="11"/>
            <color theme="1"/>
            <rFont val="Calibri"/>
            <family val="2"/>
            <scheme val="minor"/>
          </rPr>
          <t>Seleccione un valor de la lista</t>
        </r>
      </text>
    </comment>
    <comment ref="F755" authorId="2" shapeId="0">
      <text>
        <r>
          <rPr>
            <sz val="11"/>
            <color theme="1"/>
            <rFont val="Calibri"/>
            <family val="2"/>
            <scheme val="minor"/>
          </rPr>
          <t>Introduzca el código SNIP</t>
        </r>
      </text>
    </comment>
    <comment ref="C756" authorId="2" shapeId="0">
      <text>
        <r>
          <rPr>
            <sz val="11"/>
            <color theme="1"/>
            <rFont val="Calibri"/>
            <family val="2"/>
            <scheme val="minor"/>
          </rPr>
          <t>Introduzca la fecha de inicio del proceso, en formato dd-mm-aaaa</t>
        </r>
      </text>
    </comment>
    <comment ref="F7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2" shapeId="0">
      <text/>
    </comment>
    <comment ref="C758" authorId="2" shapeId="0">
      <text>
        <r>
          <rPr>
            <sz val="11"/>
            <color theme="1"/>
            <rFont val="Calibri"/>
            <family val="2"/>
            <scheme val="minor"/>
          </rPr>
          <t>Introduzca la fecha prevista de adjudicación, en formato dd-mm-aaaa</t>
        </r>
      </text>
    </comment>
    <comment ref="F758" authorId="2" shapeId="0">
      <text/>
    </comment>
    <comment ref="F759" authorId="2" shapeId="0">
      <text/>
    </comment>
    <comment ref="A761" authorId="2" shapeId="0">
      <text>
        <r>
          <rPr>
            <sz val="11"/>
            <color theme="1"/>
            <rFont val="Calibri"/>
            <family val="2"/>
            <scheme val="minor"/>
          </rPr>
          <t>Introduzca un codigo UNSPSC</t>
        </r>
      </text>
    </comment>
    <comment ref="B761" authorId="2" shapeId="0">
      <text>
        <r>
          <rPr>
            <sz val="11"/>
            <color theme="1"/>
            <rFont val="Calibri"/>
            <family val="2"/>
            <scheme val="minor"/>
          </rPr>
          <t>Descripción calculada automáticamente a partir de código del artículo</t>
        </r>
      </text>
    </comment>
    <comment ref="C761" authorId="2" shapeId="0">
      <text>
        <r>
          <rPr>
            <sz val="11"/>
            <color theme="1"/>
            <rFont val="Calibri"/>
            <family val="2"/>
            <scheme val="minor"/>
          </rPr>
          <t>Seleccione un valor de la lista</t>
        </r>
      </text>
    </comment>
    <comment ref="D761" authorId="2" shapeId="0">
      <text>
        <r>
          <rPr>
            <sz val="11"/>
            <color theme="1"/>
            <rFont val="Calibri"/>
            <family val="2"/>
            <scheme val="minor"/>
          </rPr>
          <t>Introduzca un número con dos decimales como máximo. Debe ser igual o mayor a la "Cantidad Real Consumida"</t>
        </r>
      </text>
    </comment>
    <comment ref="E761" authorId="2" shapeId="0">
      <text>
        <r>
          <rPr>
            <sz val="11"/>
            <color theme="1"/>
            <rFont val="Calibri"/>
            <family val="2"/>
            <scheme val="minor"/>
          </rPr>
          <t>Introduzca un número con dos decimales como máximo</t>
        </r>
      </text>
    </comment>
    <comment ref="F761" authorId="2" shapeId="0">
      <text>
        <r>
          <rPr>
            <sz val="11"/>
            <color theme="1"/>
            <rFont val="Calibri"/>
            <family val="2"/>
            <scheme val="minor"/>
          </rPr>
          <t>Monto calculado automáticamente por el sistema</t>
        </r>
      </text>
    </comment>
    <comment ref="A773" authorId="2" shapeId="0">
      <text>
        <r>
          <rPr>
            <sz val="11"/>
            <color theme="1"/>
            <rFont val="Calibri"/>
            <family val="2"/>
            <scheme val="minor"/>
          </rPr>
          <t>Introducir un texto con el nombre o referencia de la contratación</t>
        </r>
      </text>
    </comment>
    <comment ref="B773" authorId="2" shapeId="0">
      <text>
        <r>
          <rPr>
            <sz val="11"/>
            <color theme="1"/>
            <rFont val="Calibri"/>
            <family val="2"/>
            <scheme val="minor"/>
          </rPr>
          <t>Introduzca un texto con la finalidad de la contratación</t>
        </r>
      </text>
    </comment>
    <comment ref="C773" authorId="2" shapeId="0">
      <text>
        <r>
          <rPr>
            <sz val="11"/>
            <color theme="1"/>
            <rFont val="Calibri"/>
            <family val="2"/>
            <scheme val="minor"/>
          </rPr>
          <t>Seleccionar un valor del listado</t>
        </r>
      </text>
    </comment>
    <comment ref="D773" authorId="2" shapeId="0">
      <text>
        <r>
          <rPr>
            <sz val="11"/>
            <color theme="1"/>
            <rFont val="Calibri"/>
            <family val="2"/>
            <scheme val="minor"/>
          </rPr>
          <t>Seleccione el tipo de procedimiento</t>
        </r>
      </text>
    </comment>
    <comment ref="E773" authorId="2" shapeId="0">
      <text>
        <r>
          <rPr>
            <sz val="11"/>
            <color theme="1"/>
            <rFont val="Calibri"/>
            <family val="2"/>
            <scheme val="minor"/>
          </rPr>
          <t>Seleccione un valor de la lista</t>
        </r>
      </text>
    </comment>
    <comment ref="F773" authorId="2" shapeId="0">
      <text>
        <r>
          <rPr>
            <sz val="11"/>
            <color theme="1"/>
            <rFont val="Calibri"/>
            <family val="2"/>
            <scheme val="minor"/>
          </rPr>
          <t>Introduzca el código SNIP</t>
        </r>
      </text>
    </comment>
    <comment ref="C774" authorId="2" shapeId="0">
      <text>
        <r>
          <rPr>
            <sz val="11"/>
            <color theme="1"/>
            <rFont val="Calibri"/>
            <family val="2"/>
            <scheme val="minor"/>
          </rPr>
          <t>Introduzca la fecha de inicio del proceso, en formato dd-mm-aaaa</t>
        </r>
      </text>
    </comment>
    <comment ref="F7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2" shapeId="0">
      <text/>
    </comment>
    <comment ref="C776" authorId="2" shapeId="0">
      <text>
        <r>
          <rPr>
            <sz val="11"/>
            <color theme="1"/>
            <rFont val="Calibri"/>
            <family val="2"/>
            <scheme val="minor"/>
          </rPr>
          <t>Introduzca la fecha prevista de adjudicación, en formato dd-mm-aaaa</t>
        </r>
      </text>
    </comment>
    <comment ref="F776" authorId="2" shapeId="0">
      <text/>
    </comment>
    <comment ref="F777" authorId="2" shapeId="0">
      <text/>
    </comment>
    <comment ref="A779" authorId="2" shapeId="0">
      <text>
        <r>
          <rPr>
            <sz val="11"/>
            <color theme="1"/>
            <rFont val="Calibri"/>
            <family val="2"/>
            <scheme val="minor"/>
          </rPr>
          <t>Introduzca un codigo UNSPSC</t>
        </r>
      </text>
    </comment>
    <comment ref="B779" authorId="2" shapeId="0">
      <text>
        <r>
          <rPr>
            <sz val="11"/>
            <color theme="1"/>
            <rFont val="Calibri"/>
            <family val="2"/>
            <scheme val="minor"/>
          </rPr>
          <t>Descripción calculada automáticamente a partir de código del artículo</t>
        </r>
      </text>
    </comment>
    <comment ref="C779" authorId="2" shapeId="0">
      <text>
        <r>
          <rPr>
            <sz val="11"/>
            <color theme="1"/>
            <rFont val="Calibri"/>
            <family val="2"/>
            <scheme val="minor"/>
          </rPr>
          <t>Seleccione un valor de la lista</t>
        </r>
      </text>
    </comment>
    <comment ref="D779" authorId="2" shapeId="0">
      <text>
        <r>
          <rPr>
            <sz val="11"/>
            <color theme="1"/>
            <rFont val="Calibri"/>
            <family val="2"/>
            <scheme val="minor"/>
          </rPr>
          <t>Introduzca un número con dos decimales como máximo. Debe ser igual o mayor a la "Cantidad Real Consumida"</t>
        </r>
      </text>
    </comment>
    <comment ref="E779" authorId="2" shapeId="0">
      <text>
        <r>
          <rPr>
            <sz val="11"/>
            <color theme="1"/>
            <rFont val="Calibri"/>
            <family val="2"/>
            <scheme val="minor"/>
          </rPr>
          <t>Introduzca un número con dos decimales como máximo</t>
        </r>
      </text>
    </comment>
    <comment ref="F779" authorId="2" shapeId="0">
      <text>
        <r>
          <rPr>
            <sz val="11"/>
            <color theme="1"/>
            <rFont val="Calibri"/>
            <family val="2"/>
            <scheme val="minor"/>
          </rPr>
          <t>Monto calculado automáticamente por el sistema</t>
        </r>
      </text>
    </comment>
    <comment ref="A793" authorId="2" shapeId="0">
      <text>
        <r>
          <rPr>
            <sz val="11"/>
            <color theme="1"/>
            <rFont val="Calibri"/>
            <family val="2"/>
            <scheme val="minor"/>
          </rPr>
          <t>Introducir un texto con el nombre o referencia de la contratación</t>
        </r>
      </text>
    </comment>
    <comment ref="B793" authorId="2" shapeId="0">
      <text>
        <r>
          <rPr>
            <sz val="11"/>
            <color theme="1"/>
            <rFont val="Calibri"/>
            <family val="2"/>
            <scheme val="minor"/>
          </rPr>
          <t>Introduzca un texto con la finalidad de la contratación</t>
        </r>
      </text>
    </comment>
    <comment ref="C793" authorId="2" shapeId="0">
      <text>
        <r>
          <rPr>
            <sz val="11"/>
            <color theme="1"/>
            <rFont val="Calibri"/>
            <family val="2"/>
            <scheme val="minor"/>
          </rPr>
          <t>Seleccionar un valor del listado</t>
        </r>
      </text>
    </comment>
    <comment ref="D793" authorId="2" shapeId="0">
      <text>
        <r>
          <rPr>
            <sz val="11"/>
            <color theme="1"/>
            <rFont val="Calibri"/>
            <family val="2"/>
            <scheme val="minor"/>
          </rPr>
          <t>Seleccione el tipo de procedimiento</t>
        </r>
      </text>
    </comment>
    <comment ref="E793" authorId="2" shapeId="0">
      <text>
        <r>
          <rPr>
            <sz val="11"/>
            <color theme="1"/>
            <rFont val="Calibri"/>
            <family val="2"/>
            <scheme val="minor"/>
          </rPr>
          <t>Seleccione un valor de la lista</t>
        </r>
      </text>
    </comment>
    <comment ref="F793" authorId="2" shapeId="0">
      <text>
        <r>
          <rPr>
            <sz val="11"/>
            <color theme="1"/>
            <rFont val="Calibri"/>
            <family val="2"/>
            <scheme val="minor"/>
          </rPr>
          <t>Introduzca el código SNIP</t>
        </r>
      </text>
    </comment>
    <comment ref="C794" authorId="2" shapeId="0">
      <text>
        <r>
          <rPr>
            <sz val="11"/>
            <color theme="1"/>
            <rFont val="Calibri"/>
            <family val="2"/>
            <scheme val="minor"/>
          </rPr>
          <t>Introduzca la fecha de inicio del proceso, en formato dd-mm-aaaa</t>
        </r>
      </text>
    </comment>
    <comment ref="F7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2" shapeId="0">
      <text/>
    </comment>
    <comment ref="C796" authorId="2" shapeId="0">
      <text>
        <r>
          <rPr>
            <sz val="11"/>
            <color theme="1"/>
            <rFont val="Calibri"/>
            <family val="2"/>
            <scheme val="minor"/>
          </rPr>
          <t>Introduzca la fecha prevista de adjudicación, en formato dd-mm-aaaa</t>
        </r>
      </text>
    </comment>
    <comment ref="F796" authorId="2" shapeId="0">
      <text/>
    </comment>
    <comment ref="F797" authorId="2" shapeId="0">
      <text/>
    </comment>
    <comment ref="A799" authorId="2" shapeId="0">
      <text>
        <r>
          <rPr>
            <sz val="11"/>
            <color theme="1"/>
            <rFont val="Calibri"/>
            <family val="2"/>
            <scheme val="minor"/>
          </rPr>
          <t>Introduzca un codigo UNSPSC</t>
        </r>
      </text>
    </comment>
    <comment ref="B799" authorId="2" shapeId="0">
      <text>
        <r>
          <rPr>
            <sz val="11"/>
            <color theme="1"/>
            <rFont val="Calibri"/>
            <family val="2"/>
            <scheme val="minor"/>
          </rPr>
          <t>Descripción calculada automáticamente a partir de código del artículo</t>
        </r>
      </text>
    </comment>
    <comment ref="C799" authorId="2" shapeId="0">
      <text>
        <r>
          <rPr>
            <sz val="11"/>
            <color theme="1"/>
            <rFont val="Calibri"/>
            <family val="2"/>
            <scheme val="minor"/>
          </rPr>
          <t>Seleccione un valor de la lista</t>
        </r>
      </text>
    </comment>
    <comment ref="D799" authorId="2" shapeId="0">
      <text>
        <r>
          <rPr>
            <sz val="11"/>
            <color theme="1"/>
            <rFont val="Calibri"/>
            <family val="2"/>
            <scheme val="minor"/>
          </rPr>
          <t>Introduzca un número con dos decimales como máximo. Debe ser igual o mayor a la "Cantidad Real Consumida"</t>
        </r>
      </text>
    </comment>
    <comment ref="E799" authorId="2" shapeId="0">
      <text>
        <r>
          <rPr>
            <sz val="11"/>
            <color theme="1"/>
            <rFont val="Calibri"/>
            <family val="2"/>
            <scheme val="minor"/>
          </rPr>
          <t>Introduzca un número con dos decimales como máximo</t>
        </r>
      </text>
    </comment>
    <comment ref="F799" authorId="2" shapeId="0">
      <text>
        <r>
          <rPr>
            <sz val="11"/>
            <color theme="1"/>
            <rFont val="Calibri"/>
            <family val="2"/>
            <scheme val="minor"/>
          </rPr>
          <t>Monto calculado automáticamente por el sistema</t>
        </r>
      </text>
    </comment>
    <comment ref="A804" authorId="2" shapeId="0">
      <text>
        <r>
          <rPr>
            <sz val="11"/>
            <color theme="1"/>
            <rFont val="Calibri"/>
            <family val="2"/>
            <scheme val="minor"/>
          </rPr>
          <t>Introducir un texto con el nombre o referencia de la contratación</t>
        </r>
      </text>
    </comment>
    <comment ref="B804" authorId="2" shapeId="0">
      <text>
        <r>
          <rPr>
            <sz val="11"/>
            <color theme="1"/>
            <rFont val="Calibri"/>
            <family val="2"/>
            <scheme val="minor"/>
          </rPr>
          <t>Introduzca un texto con la finalidad de la contratación</t>
        </r>
      </text>
    </comment>
    <comment ref="C804" authorId="2" shapeId="0">
      <text>
        <r>
          <rPr>
            <sz val="11"/>
            <color theme="1"/>
            <rFont val="Calibri"/>
            <family val="2"/>
            <scheme val="minor"/>
          </rPr>
          <t>Seleccionar un valor del listado</t>
        </r>
      </text>
    </comment>
    <comment ref="D804" authorId="2" shapeId="0">
      <text>
        <r>
          <rPr>
            <sz val="11"/>
            <color theme="1"/>
            <rFont val="Calibri"/>
            <family val="2"/>
            <scheme val="minor"/>
          </rPr>
          <t>Seleccione el tipo de procedimiento</t>
        </r>
      </text>
    </comment>
    <comment ref="E804" authorId="2" shapeId="0">
      <text>
        <r>
          <rPr>
            <sz val="11"/>
            <color theme="1"/>
            <rFont val="Calibri"/>
            <family val="2"/>
            <scheme val="minor"/>
          </rPr>
          <t>Seleccione un valor de la lista</t>
        </r>
      </text>
    </comment>
    <comment ref="F804" authorId="2" shapeId="0">
      <text>
        <r>
          <rPr>
            <sz val="11"/>
            <color theme="1"/>
            <rFont val="Calibri"/>
            <family val="2"/>
            <scheme val="minor"/>
          </rPr>
          <t>Introduzca el código SNIP</t>
        </r>
      </text>
    </comment>
    <comment ref="C805" authorId="2" shapeId="0">
      <text>
        <r>
          <rPr>
            <sz val="11"/>
            <color theme="1"/>
            <rFont val="Calibri"/>
            <family val="2"/>
            <scheme val="minor"/>
          </rPr>
          <t>Introduzca la fecha de inicio del proceso, en formato dd-mm-aaaa</t>
        </r>
      </text>
    </comment>
    <comment ref="F8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2" shapeId="0">
      <text/>
    </comment>
    <comment ref="C807" authorId="2" shapeId="0">
      <text>
        <r>
          <rPr>
            <sz val="11"/>
            <color theme="1"/>
            <rFont val="Calibri"/>
            <family val="2"/>
            <scheme val="minor"/>
          </rPr>
          <t>Introduzca la fecha prevista de adjudicación, en formato dd-mm-aaaa</t>
        </r>
      </text>
    </comment>
    <comment ref="F807" authorId="2" shapeId="0">
      <text/>
    </comment>
    <comment ref="F808" authorId="2" shapeId="0">
      <text/>
    </comment>
    <comment ref="A810" authorId="2" shapeId="0">
      <text>
        <r>
          <rPr>
            <sz val="11"/>
            <color theme="1"/>
            <rFont val="Calibri"/>
            <family val="2"/>
            <scheme val="minor"/>
          </rPr>
          <t>Introduzca un codigo UNSPSC</t>
        </r>
      </text>
    </comment>
    <comment ref="B810" authorId="2" shapeId="0">
      <text>
        <r>
          <rPr>
            <sz val="11"/>
            <color theme="1"/>
            <rFont val="Calibri"/>
            <family val="2"/>
            <scheme val="minor"/>
          </rPr>
          <t>Descripción calculada automáticamente a partir de código del artículo</t>
        </r>
      </text>
    </comment>
    <comment ref="C810" authorId="2" shapeId="0">
      <text>
        <r>
          <rPr>
            <sz val="11"/>
            <color theme="1"/>
            <rFont val="Calibri"/>
            <family val="2"/>
            <scheme val="minor"/>
          </rPr>
          <t>Seleccione un valor de la lista</t>
        </r>
      </text>
    </comment>
    <comment ref="D810" authorId="2" shapeId="0">
      <text>
        <r>
          <rPr>
            <sz val="11"/>
            <color theme="1"/>
            <rFont val="Calibri"/>
            <family val="2"/>
            <scheme val="minor"/>
          </rPr>
          <t>Introduzca un número con dos decimales como máximo. Debe ser igual o mayor a la "Cantidad Real Consumida"</t>
        </r>
      </text>
    </comment>
    <comment ref="E810" authorId="2" shapeId="0">
      <text>
        <r>
          <rPr>
            <sz val="11"/>
            <color theme="1"/>
            <rFont val="Calibri"/>
            <family val="2"/>
            <scheme val="minor"/>
          </rPr>
          <t>Introduzca un número con dos decimales como máximo</t>
        </r>
      </text>
    </comment>
    <comment ref="F810" authorId="2" shapeId="0">
      <text>
        <r>
          <rPr>
            <sz val="11"/>
            <color theme="1"/>
            <rFont val="Calibri"/>
            <family val="2"/>
            <scheme val="minor"/>
          </rPr>
          <t>Monto calculado automáticamente por el sistema</t>
        </r>
      </text>
    </comment>
    <comment ref="A815" authorId="2" shapeId="0">
      <text>
        <r>
          <rPr>
            <sz val="11"/>
            <color theme="1"/>
            <rFont val="Calibri"/>
            <family val="2"/>
            <scheme val="minor"/>
          </rPr>
          <t>Introducir un texto con el nombre o referencia de la contratación</t>
        </r>
      </text>
    </comment>
    <comment ref="B815" authorId="2" shapeId="0">
      <text>
        <r>
          <rPr>
            <sz val="11"/>
            <color theme="1"/>
            <rFont val="Calibri"/>
            <family val="2"/>
            <scheme val="minor"/>
          </rPr>
          <t>Introduzca un texto con la finalidad de la contratación</t>
        </r>
      </text>
    </comment>
    <comment ref="C815" authorId="2" shapeId="0">
      <text>
        <r>
          <rPr>
            <sz val="11"/>
            <color theme="1"/>
            <rFont val="Calibri"/>
            <family val="2"/>
            <scheme val="minor"/>
          </rPr>
          <t>Seleccionar un valor del listado</t>
        </r>
      </text>
    </comment>
    <comment ref="D815" authorId="2" shapeId="0">
      <text>
        <r>
          <rPr>
            <sz val="11"/>
            <color theme="1"/>
            <rFont val="Calibri"/>
            <family val="2"/>
            <scheme val="minor"/>
          </rPr>
          <t>Seleccione el tipo de procedimiento</t>
        </r>
      </text>
    </comment>
    <comment ref="E815" authorId="2" shapeId="0">
      <text>
        <r>
          <rPr>
            <sz val="11"/>
            <color theme="1"/>
            <rFont val="Calibri"/>
            <family val="2"/>
            <scheme val="minor"/>
          </rPr>
          <t>Seleccione un valor de la lista</t>
        </r>
      </text>
    </comment>
    <comment ref="F815" authorId="2" shapeId="0">
      <text>
        <r>
          <rPr>
            <sz val="11"/>
            <color theme="1"/>
            <rFont val="Calibri"/>
            <family val="2"/>
            <scheme val="minor"/>
          </rPr>
          <t>Introduzca el código SNIP</t>
        </r>
      </text>
    </comment>
    <comment ref="C816" authorId="2" shapeId="0">
      <text>
        <r>
          <rPr>
            <sz val="11"/>
            <color theme="1"/>
            <rFont val="Calibri"/>
            <family val="2"/>
            <scheme val="minor"/>
          </rPr>
          <t>Introduzca la fecha de inicio del proceso, en formato dd-mm-aaaa</t>
        </r>
      </text>
    </comment>
    <comment ref="F8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2" shapeId="0">
      <text/>
    </comment>
    <comment ref="C818" authorId="2" shapeId="0">
      <text>
        <r>
          <rPr>
            <sz val="11"/>
            <color theme="1"/>
            <rFont val="Calibri"/>
            <family val="2"/>
            <scheme val="minor"/>
          </rPr>
          <t>Introduzca la fecha prevista de adjudicación, en formato dd-mm-aaaa</t>
        </r>
      </text>
    </comment>
    <comment ref="F818" authorId="2" shapeId="0">
      <text/>
    </comment>
    <comment ref="F819" authorId="2" shapeId="0">
      <text/>
    </comment>
    <comment ref="A821" authorId="2" shapeId="0">
      <text>
        <r>
          <rPr>
            <sz val="11"/>
            <color theme="1"/>
            <rFont val="Calibri"/>
            <family val="2"/>
            <scheme val="minor"/>
          </rPr>
          <t>Introduzca un codigo UNSPSC</t>
        </r>
      </text>
    </comment>
    <comment ref="B821" authorId="2" shapeId="0">
      <text>
        <r>
          <rPr>
            <sz val="11"/>
            <color theme="1"/>
            <rFont val="Calibri"/>
            <family val="2"/>
            <scheme val="minor"/>
          </rPr>
          <t>Descripción calculada automáticamente a partir de código del artículo</t>
        </r>
      </text>
    </comment>
    <comment ref="C821" authorId="2" shapeId="0">
      <text>
        <r>
          <rPr>
            <sz val="11"/>
            <color theme="1"/>
            <rFont val="Calibri"/>
            <family val="2"/>
            <scheme val="minor"/>
          </rPr>
          <t>Seleccione un valor de la lista</t>
        </r>
      </text>
    </comment>
    <comment ref="D821" authorId="2" shapeId="0">
      <text>
        <r>
          <rPr>
            <sz val="11"/>
            <color theme="1"/>
            <rFont val="Calibri"/>
            <family val="2"/>
            <scheme val="minor"/>
          </rPr>
          <t>Introduzca un número con dos decimales como máximo. Debe ser igual o mayor a la "Cantidad Real Consumida"</t>
        </r>
      </text>
    </comment>
    <comment ref="E821" authorId="2" shapeId="0">
      <text>
        <r>
          <rPr>
            <sz val="11"/>
            <color theme="1"/>
            <rFont val="Calibri"/>
            <family val="2"/>
            <scheme val="minor"/>
          </rPr>
          <t>Introduzca un número con dos decimales como máximo</t>
        </r>
      </text>
    </comment>
    <comment ref="F821" authorId="2" shapeId="0">
      <text>
        <r>
          <rPr>
            <sz val="11"/>
            <color theme="1"/>
            <rFont val="Calibri"/>
            <family val="2"/>
            <scheme val="minor"/>
          </rPr>
          <t>Monto calculado automáticamente por el sistema</t>
        </r>
      </text>
    </comment>
    <comment ref="A826" authorId="2" shapeId="0">
      <text>
        <r>
          <rPr>
            <sz val="11"/>
            <color theme="1"/>
            <rFont val="Calibri"/>
            <family val="2"/>
            <scheme val="minor"/>
          </rPr>
          <t>Introducir un texto con el nombre o referencia de la contratación</t>
        </r>
      </text>
    </comment>
    <comment ref="B826" authorId="2" shapeId="0">
      <text>
        <r>
          <rPr>
            <sz val="11"/>
            <color theme="1"/>
            <rFont val="Calibri"/>
            <family val="2"/>
            <scheme val="minor"/>
          </rPr>
          <t>Introduzca un texto con la finalidad de la contratación</t>
        </r>
      </text>
    </comment>
    <comment ref="C826" authorId="2" shapeId="0">
      <text>
        <r>
          <rPr>
            <sz val="11"/>
            <color theme="1"/>
            <rFont val="Calibri"/>
            <family val="2"/>
            <scheme val="minor"/>
          </rPr>
          <t>Seleccionar un valor del listado</t>
        </r>
      </text>
    </comment>
    <comment ref="D826" authorId="2" shapeId="0">
      <text>
        <r>
          <rPr>
            <sz val="11"/>
            <color theme="1"/>
            <rFont val="Calibri"/>
            <family val="2"/>
            <scheme val="minor"/>
          </rPr>
          <t>Seleccione el tipo de procedimiento</t>
        </r>
      </text>
    </comment>
    <comment ref="E826" authorId="2" shapeId="0">
      <text>
        <r>
          <rPr>
            <sz val="11"/>
            <color theme="1"/>
            <rFont val="Calibri"/>
            <family val="2"/>
            <scheme val="minor"/>
          </rPr>
          <t>Seleccione un valor de la lista</t>
        </r>
      </text>
    </comment>
    <comment ref="F826" authorId="2" shapeId="0">
      <text>
        <r>
          <rPr>
            <sz val="11"/>
            <color theme="1"/>
            <rFont val="Calibri"/>
            <family val="2"/>
            <scheme val="minor"/>
          </rPr>
          <t>Introduzca el código SNIP</t>
        </r>
      </text>
    </comment>
    <comment ref="C827" authorId="2" shapeId="0">
      <text>
        <r>
          <rPr>
            <sz val="11"/>
            <color theme="1"/>
            <rFont val="Calibri"/>
            <family val="2"/>
            <scheme val="minor"/>
          </rPr>
          <t>Introduzca la fecha de inicio del proceso, en formato dd-mm-aaaa</t>
        </r>
      </text>
    </comment>
    <comment ref="F8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2" shapeId="0">
      <text/>
    </comment>
    <comment ref="C829" authorId="2" shapeId="0">
      <text>
        <r>
          <rPr>
            <sz val="11"/>
            <color theme="1"/>
            <rFont val="Calibri"/>
            <family val="2"/>
            <scheme val="minor"/>
          </rPr>
          <t>Introduzca la fecha prevista de adjudicación, en formato dd-mm-aaaa</t>
        </r>
      </text>
    </comment>
    <comment ref="F829" authorId="2" shapeId="0">
      <text/>
    </comment>
    <comment ref="F830" authorId="2" shapeId="0">
      <text/>
    </comment>
    <comment ref="A832" authorId="2" shapeId="0">
      <text>
        <r>
          <rPr>
            <sz val="11"/>
            <color theme="1"/>
            <rFont val="Calibri"/>
            <family val="2"/>
            <scheme val="minor"/>
          </rPr>
          <t>Introduzca un codigo UNSPSC</t>
        </r>
      </text>
    </comment>
    <comment ref="B832" authorId="2" shapeId="0">
      <text>
        <r>
          <rPr>
            <sz val="11"/>
            <color theme="1"/>
            <rFont val="Calibri"/>
            <family val="2"/>
            <scheme val="minor"/>
          </rPr>
          <t>Descripción calculada automáticamente a partir de código del artículo</t>
        </r>
      </text>
    </comment>
    <comment ref="C832" authorId="2" shapeId="0">
      <text>
        <r>
          <rPr>
            <sz val="11"/>
            <color theme="1"/>
            <rFont val="Calibri"/>
            <family val="2"/>
            <scheme val="minor"/>
          </rPr>
          <t>Seleccione un valor de la lista</t>
        </r>
      </text>
    </comment>
    <comment ref="D832" authorId="2" shapeId="0">
      <text>
        <r>
          <rPr>
            <sz val="11"/>
            <color theme="1"/>
            <rFont val="Calibri"/>
            <family val="2"/>
            <scheme val="minor"/>
          </rPr>
          <t>Introduzca un número con dos decimales como máximo. Debe ser igual o mayor a la "Cantidad Real Consumida"</t>
        </r>
      </text>
    </comment>
    <comment ref="E832" authorId="2" shapeId="0">
      <text>
        <r>
          <rPr>
            <sz val="11"/>
            <color theme="1"/>
            <rFont val="Calibri"/>
            <family val="2"/>
            <scheme val="minor"/>
          </rPr>
          <t>Introduzca un número con dos decimales como máximo</t>
        </r>
      </text>
    </comment>
    <comment ref="F832" authorId="2" shapeId="0">
      <text>
        <r>
          <rPr>
            <sz val="11"/>
            <color theme="1"/>
            <rFont val="Calibri"/>
            <family val="2"/>
            <scheme val="minor"/>
          </rPr>
          <t>Monto calculado automáticamente por el sistema</t>
        </r>
      </text>
    </comment>
    <comment ref="A839" authorId="2" shapeId="0">
      <text>
        <r>
          <rPr>
            <sz val="11"/>
            <color theme="1"/>
            <rFont val="Calibri"/>
            <family val="2"/>
            <scheme val="minor"/>
          </rPr>
          <t>Introducir un texto con el nombre o referencia de la contratación</t>
        </r>
      </text>
    </comment>
    <comment ref="B839" authorId="2" shapeId="0">
      <text>
        <r>
          <rPr>
            <sz val="11"/>
            <color theme="1"/>
            <rFont val="Calibri"/>
            <family val="2"/>
            <scheme val="minor"/>
          </rPr>
          <t>Introduzca un texto con la finalidad de la contratación</t>
        </r>
      </text>
    </comment>
    <comment ref="C839" authorId="2" shapeId="0">
      <text>
        <r>
          <rPr>
            <sz val="11"/>
            <color theme="1"/>
            <rFont val="Calibri"/>
            <family val="2"/>
            <scheme val="minor"/>
          </rPr>
          <t>Seleccionar un valor del listado</t>
        </r>
      </text>
    </comment>
    <comment ref="D839" authorId="2" shapeId="0">
      <text>
        <r>
          <rPr>
            <sz val="11"/>
            <color theme="1"/>
            <rFont val="Calibri"/>
            <family val="2"/>
            <scheme val="minor"/>
          </rPr>
          <t>Seleccione el tipo de procedimiento</t>
        </r>
      </text>
    </comment>
    <comment ref="E839" authorId="2" shapeId="0">
      <text>
        <r>
          <rPr>
            <sz val="11"/>
            <color theme="1"/>
            <rFont val="Calibri"/>
            <family val="2"/>
            <scheme val="minor"/>
          </rPr>
          <t>Seleccione un valor de la lista</t>
        </r>
      </text>
    </comment>
    <comment ref="F839" authorId="2" shapeId="0">
      <text>
        <r>
          <rPr>
            <sz val="11"/>
            <color theme="1"/>
            <rFont val="Calibri"/>
            <family val="2"/>
            <scheme val="minor"/>
          </rPr>
          <t>Introduzca el código SNIP</t>
        </r>
      </text>
    </comment>
    <comment ref="C840" authorId="2" shapeId="0">
      <text>
        <r>
          <rPr>
            <sz val="11"/>
            <color theme="1"/>
            <rFont val="Calibri"/>
            <family val="2"/>
            <scheme val="minor"/>
          </rPr>
          <t>Introduzca la fecha de inicio del proceso, en formato dd-mm-aaaa</t>
        </r>
      </text>
    </comment>
    <comment ref="F8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2" shapeId="0">
      <text/>
    </comment>
    <comment ref="C842" authorId="2" shapeId="0">
      <text>
        <r>
          <rPr>
            <sz val="11"/>
            <color theme="1"/>
            <rFont val="Calibri"/>
            <family val="2"/>
            <scheme val="minor"/>
          </rPr>
          <t>Introduzca la fecha prevista de adjudicación, en formato dd-mm-aaaa</t>
        </r>
      </text>
    </comment>
    <comment ref="F842" authorId="2" shapeId="0">
      <text/>
    </comment>
    <comment ref="F843" authorId="2" shapeId="0">
      <text/>
    </comment>
    <comment ref="A845" authorId="2" shapeId="0">
      <text>
        <r>
          <rPr>
            <sz val="11"/>
            <color theme="1"/>
            <rFont val="Calibri"/>
            <family val="2"/>
            <scheme val="minor"/>
          </rPr>
          <t>Introduzca un codigo UNSPSC</t>
        </r>
      </text>
    </comment>
    <comment ref="B845" authorId="2" shapeId="0">
      <text>
        <r>
          <rPr>
            <sz val="11"/>
            <color theme="1"/>
            <rFont val="Calibri"/>
            <family val="2"/>
            <scheme val="minor"/>
          </rPr>
          <t>Descripción calculada automáticamente a partir de código del artículo</t>
        </r>
      </text>
    </comment>
    <comment ref="C845" authorId="2" shapeId="0">
      <text>
        <r>
          <rPr>
            <sz val="11"/>
            <color theme="1"/>
            <rFont val="Calibri"/>
            <family val="2"/>
            <scheme val="minor"/>
          </rPr>
          <t>Seleccione un valor de la lista</t>
        </r>
      </text>
    </comment>
    <comment ref="D845" authorId="2" shapeId="0">
      <text>
        <r>
          <rPr>
            <sz val="11"/>
            <color theme="1"/>
            <rFont val="Calibri"/>
            <family val="2"/>
            <scheme val="minor"/>
          </rPr>
          <t>Introduzca un número con dos decimales como máximo. Debe ser igual o mayor a la "Cantidad Real Consumida"</t>
        </r>
      </text>
    </comment>
    <comment ref="E845" authorId="2" shapeId="0">
      <text>
        <r>
          <rPr>
            <sz val="11"/>
            <color theme="1"/>
            <rFont val="Calibri"/>
            <family val="2"/>
            <scheme val="minor"/>
          </rPr>
          <t>Introduzca un número con dos decimales como máximo</t>
        </r>
      </text>
    </comment>
    <comment ref="F845" authorId="2" shapeId="0">
      <text>
        <r>
          <rPr>
            <sz val="11"/>
            <color theme="1"/>
            <rFont val="Calibri"/>
            <family val="2"/>
            <scheme val="minor"/>
          </rPr>
          <t>Monto calculado automáticamente por el sistema</t>
        </r>
      </text>
    </comment>
    <comment ref="A853" authorId="2" shapeId="0">
      <text>
        <r>
          <rPr>
            <sz val="11"/>
            <color theme="1"/>
            <rFont val="Calibri"/>
            <family val="2"/>
            <scheme val="minor"/>
          </rPr>
          <t>Introducir un texto con el nombre o referencia de la contratación</t>
        </r>
      </text>
    </comment>
    <comment ref="B853" authorId="2" shapeId="0">
      <text>
        <r>
          <rPr>
            <sz val="11"/>
            <color theme="1"/>
            <rFont val="Calibri"/>
            <family val="2"/>
            <scheme val="minor"/>
          </rPr>
          <t>Introduzca un texto con la finalidad de la contratación</t>
        </r>
      </text>
    </comment>
    <comment ref="C853" authorId="2" shapeId="0">
      <text>
        <r>
          <rPr>
            <sz val="11"/>
            <color theme="1"/>
            <rFont val="Calibri"/>
            <family val="2"/>
            <scheme val="minor"/>
          </rPr>
          <t>Seleccionar un valor del listado</t>
        </r>
      </text>
    </comment>
    <comment ref="D853" authorId="2" shapeId="0">
      <text>
        <r>
          <rPr>
            <sz val="11"/>
            <color theme="1"/>
            <rFont val="Calibri"/>
            <family val="2"/>
            <scheme val="minor"/>
          </rPr>
          <t>Seleccione el tipo de procedimiento</t>
        </r>
      </text>
    </comment>
    <comment ref="E853" authorId="2" shapeId="0">
      <text>
        <r>
          <rPr>
            <sz val="11"/>
            <color theme="1"/>
            <rFont val="Calibri"/>
            <family val="2"/>
            <scheme val="minor"/>
          </rPr>
          <t>Seleccione un valor de la lista</t>
        </r>
      </text>
    </comment>
    <comment ref="F853" authorId="2" shapeId="0">
      <text>
        <r>
          <rPr>
            <sz val="11"/>
            <color theme="1"/>
            <rFont val="Calibri"/>
            <family val="2"/>
            <scheme val="minor"/>
          </rPr>
          <t>Introduzca el código SNIP</t>
        </r>
      </text>
    </comment>
    <comment ref="C854" authorId="2" shapeId="0">
      <text>
        <r>
          <rPr>
            <sz val="11"/>
            <color theme="1"/>
            <rFont val="Calibri"/>
            <family val="2"/>
            <scheme val="minor"/>
          </rPr>
          <t>Introduzca la fecha de inicio del proceso, en formato dd-mm-aaaa</t>
        </r>
      </text>
    </comment>
    <comment ref="F8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2" shapeId="0">
      <text/>
    </comment>
    <comment ref="C856" authorId="2" shapeId="0">
      <text>
        <r>
          <rPr>
            <sz val="11"/>
            <color theme="1"/>
            <rFont val="Calibri"/>
            <family val="2"/>
            <scheme val="minor"/>
          </rPr>
          <t>Introduzca la fecha prevista de adjudicación, en formato dd-mm-aaaa</t>
        </r>
      </text>
    </comment>
    <comment ref="F856" authorId="2" shapeId="0">
      <text/>
    </comment>
    <comment ref="F857" authorId="2" shapeId="0">
      <text/>
    </comment>
    <comment ref="A859" authorId="2" shapeId="0">
      <text>
        <r>
          <rPr>
            <sz val="11"/>
            <color theme="1"/>
            <rFont val="Calibri"/>
            <family val="2"/>
            <scheme val="minor"/>
          </rPr>
          <t>Introduzca un codigo UNSPSC</t>
        </r>
      </text>
    </comment>
    <comment ref="B859" authorId="2" shapeId="0">
      <text>
        <r>
          <rPr>
            <sz val="11"/>
            <color theme="1"/>
            <rFont val="Calibri"/>
            <family val="2"/>
            <scheme val="minor"/>
          </rPr>
          <t>Descripción calculada automáticamente a partir de código del artículo</t>
        </r>
      </text>
    </comment>
    <comment ref="C859" authorId="2" shapeId="0">
      <text>
        <r>
          <rPr>
            <sz val="11"/>
            <color theme="1"/>
            <rFont val="Calibri"/>
            <family val="2"/>
            <scheme val="minor"/>
          </rPr>
          <t>Seleccione un valor de la lista</t>
        </r>
      </text>
    </comment>
    <comment ref="D859" authorId="2" shapeId="0">
      <text>
        <r>
          <rPr>
            <sz val="11"/>
            <color theme="1"/>
            <rFont val="Calibri"/>
            <family val="2"/>
            <scheme val="minor"/>
          </rPr>
          <t>Introduzca un número con dos decimales como máximo. Debe ser igual o mayor a la "Cantidad Real Consumida"</t>
        </r>
      </text>
    </comment>
    <comment ref="E859" authorId="2" shapeId="0">
      <text>
        <r>
          <rPr>
            <sz val="11"/>
            <color theme="1"/>
            <rFont val="Calibri"/>
            <family val="2"/>
            <scheme val="minor"/>
          </rPr>
          <t>Introduzca un número con dos decimales como máximo</t>
        </r>
      </text>
    </comment>
    <comment ref="F859" authorId="2" shapeId="0">
      <text>
        <r>
          <rPr>
            <sz val="11"/>
            <color theme="1"/>
            <rFont val="Calibri"/>
            <family val="2"/>
            <scheme val="minor"/>
          </rPr>
          <t>Monto calculado automáticamente por el sistema</t>
        </r>
      </text>
    </comment>
    <comment ref="A864" authorId="2" shapeId="0">
      <text>
        <r>
          <rPr>
            <sz val="11"/>
            <color theme="1"/>
            <rFont val="Calibri"/>
            <family val="2"/>
            <scheme val="minor"/>
          </rPr>
          <t>Introducir un texto con el nombre o referencia de la contratación</t>
        </r>
      </text>
    </comment>
    <comment ref="B864" authorId="2" shapeId="0">
      <text>
        <r>
          <rPr>
            <sz val="11"/>
            <color theme="1"/>
            <rFont val="Calibri"/>
            <family val="2"/>
            <scheme val="minor"/>
          </rPr>
          <t>Introduzca un texto con la finalidad de la contratación</t>
        </r>
      </text>
    </comment>
    <comment ref="C864" authorId="2" shapeId="0">
      <text>
        <r>
          <rPr>
            <sz val="11"/>
            <color theme="1"/>
            <rFont val="Calibri"/>
            <family val="2"/>
            <scheme val="minor"/>
          </rPr>
          <t>Seleccionar un valor del listado</t>
        </r>
      </text>
    </comment>
    <comment ref="D864" authorId="2" shapeId="0">
      <text>
        <r>
          <rPr>
            <sz val="11"/>
            <color theme="1"/>
            <rFont val="Calibri"/>
            <family val="2"/>
            <scheme val="minor"/>
          </rPr>
          <t>Seleccione el tipo de procedimiento</t>
        </r>
      </text>
    </comment>
    <comment ref="E864" authorId="2" shapeId="0">
      <text>
        <r>
          <rPr>
            <sz val="11"/>
            <color theme="1"/>
            <rFont val="Calibri"/>
            <family val="2"/>
            <scheme val="minor"/>
          </rPr>
          <t>Seleccione un valor de la lista</t>
        </r>
      </text>
    </comment>
    <comment ref="F864" authorId="2" shapeId="0">
      <text>
        <r>
          <rPr>
            <sz val="11"/>
            <color theme="1"/>
            <rFont val="Calibri"/>
            <family val="2"/>
            <scheme val="minor"/>
          </rPr>
          <t>Introduzca el código SNIP</t>
        </r>
      </text>
    </comment>
    <comment ref="C865" authorId="2" shapeId="0">
      <text>
        <r>
          <rPr>
            <sz val="11"/>
            <color theme="1"/>
            <rFont val="Calibri"/>
            <family val="2"/>
            <scheme val="minor"/>
          </rPr>
          <t>Introduzca la fecha de inicio del proceso, en formato dd-mm-aaaa</t>
        </r>
      </text>
    </comment>
    <comment ref="F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2" shapeId="0">
      <text/>
    </comment>
    <comment ref="C867" authorId="2" shapeId="0">
      <text>
        <r>
          <rPr>
            <sz val="11"/>
            <color theme="1"/>
            <rFont val="Calibri"/>
            <family val="2"/>
            <scheme val="minor"/>
          </rPr>
          <t>Introduzca la fecha prevista de adjudicación, en formato dd-mm-aaaa</t>
        </r>
      </text>
    </comment>
    <comment ref="F867" authorId="2" shapeId="0">
      <text/>
    </comment>
    <comment ref="F868" authorId="2" shapeId="0">
      <text/>
    </comment>
    <comment ref="A870" authorId="2" shapeId="0">
      <text>
        <r>
          <rPr>
            <sz val="11"/>
            <color theme="1"/>
            <rFont val="Calibri"/>
            <family val="2"/>
            <scheme val="minor"/>
          </rPr>
          <t>Introduzca un codigo UNSPSC</t>
        </r>
      </text>
    </comment>
    <comment ref="B870" authorId="2" shapeId="0">
      <text>
        <r>
          <rPr>
            <sz val="11"/>
            <color theme="1"/>
            <rFont val="Calibri"/>
            <family val="2"/>
            <scheme val="minor"/>
          </rPr>
          <t>Descripción calculada automáticamente a partir de código del artículo</t>
        </r>
      </text>
    </comment>
    <comment ref="C870" authorId="2" shapeId="0">
      <text>
        <r>
          <rPr>
            <sz val="11"/>
            <color theme="1"/>
            <rFont val="Calibri"/>
            <family val="2"/>
            <scheme val="minor"/>
          </rPr>
          <t>Seleccione un valor de la lista</t>
        </r>
      </text>
    </comment>
    <comment ref="D870" authorId="2" shapeId="0">
      <text>
        <r>
          <rPr>
            <sz val="11"/>
            <color theme="1"/>
            <rFont val="Calibri"/>
            <family val="2"/>
            <scheme val="minor"/>
          </rPr>
          <t>Introduzca un número con dos decimales como máximo. Debe ser igual o mayor a la "Cantidad Real Consumida"</t>
        </r>
      </text>
    </comment>
    <comment ref="E870" authorId="2" shapeId="0">
      <text>
        <r>
          <rPr>
            <sz val="11"/>
            <color theme="1"/>
            <rFont val="Calibri"/>
            <family val="2"/>
            <scheme val="minor"/>
          </rPr>
          <t>Introduzca un número con dos decimales como máximo</t>
        </r>
      </text>
    </comment>
    <comment ref="F870" authorId="2" shapeId="0">
      <text>
        <r>
          <rPr>
            <sz val="11"/>
            <color theme="1"/>
            <rFont val="Calibri"/>
            <family val="2"/>
            <scheme val="minor"/>
          </rPr>
          <t>Monto calculado automáticamente por el sistema</t>
        </r>
      </text>
    </comment>
    <comment ref="A876" authorId="2" shapeId="0">
      <text>
        <r>
          <rPr>
            <sz val="11"/>
            <color theme="1"/>
            <rFont val="Calibri"/>
            <family val="2"/>
            <scheme val="minor"/>
          </rPr>
          <t>Introducir un texto con el nombre o referencia de la contratación</t>
        </r>
      </text>
    </comment>
    <comment ref="B876" authorId="2" shapeId="0">
      <text>
        <r>
          <rPr>
            <sz val="11"/>
            <color theme="1"/>
            <rFont val="Calibri"/>
            <family val="2"/>
            <scheme val="minor"/>
          </rPr>
          <t>Introduzca un texto con la finalidad de la contratación</t>
        </r>
      </text>
    </comment>
    <comment ref="C876" authorId="2" shapeId="0">
      <text>
        <r>
          <rPr>
            <sz val="11"/>
            <color theme="1"/>
            <rFont val="Calibri"/>
            <family val="2"/>
            <scheme val="minor"/>
          </rPr>
          <t>Seleccionar un valor del listado</t>
        </r>
      </text>
    </comment>
    <comment ref="D876" authorId="2" shapeId="0">
      <text>
        <r>
          <rPr>
            <sz val="11"/>
            <color theme="1"/>
            <rFont val="Calibri"/>
            <family val="2"/>
            <scheme val="minor"/>
          </rPr>
          <t>Seleccione el tipo de procedimiento</t>
        </r>
      </text>
    </comment>
    <comment ref="E876" authorId="2" shapeId="0">
      <text>
        <r>
          <rPr>
            <sz val="11"/>
            <color theme="1"/>
            <rFont val="Calibri"/>
            <family val="2"/>
            <scheme val="minor"/>
          </rPr>
          <t>Seleccione un valor de la lista</t>
        </r>
      </text>
    </comment>
    <comment ref="F876" authorId="2" shapeId="0">
      <text>
        <r>
          <rPr>
            <sz val="11"/>
            <color theme="1"/>
            <rFont val="Calibri"/>
            <family val="2"/>
            <scheme val="minor"/>
          </rPr>
          <t>Introduzca el código SNIP</t>
        </r>
      </text>
    </comment>
    <comment ref="C877" authorId="2" shapeId="0">
      <text>
        <r>
          <rPr>
            <sz val="11"/>
            <color theme="1"/>
            <rFont val="Calibri"/>
            <family val="2"/>
            <scheme val="minor"/>
          </rPr>
          <t>Introduzca la fecha de inicio del proceso, en formato dd-mm-aaaa</t>
        </r>
      </text>
    </comment>
    <comment ref="F8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2" shapeId="0">
      <text/>
    </comment>
    <comment ref="C879" authorId="2" shapeId="0">
      <text>
        <r>
          <rPr>
            <sz val="11"/>
            <color theme="1"/>
            <rFont val="Calibri"/>
            <family val="2"/>
            <scheme val="minor"/>
          </rPr>
          <t>Introduzca la fecha prevista de adjudicación, en formato dd-mm-aaaa</t>
        </r>
      </text>
    </comment>
    <comment ref="F879" authorId="2" shapeId="0">
      <text/>
    </comment>
    <comment ref="F880" authorId="2" shapeId="0">
      <text/>
    </comment>
    <comment ref="A882" authorId="2" shapeId="0">
      <text>
        <r>
          <rPr>
            <sz val="11"/>
            <color theme="1"/>
            <rFont val="Calibri"/>
            <family val="2"/>
            <scheme val="minor"/>
          </rPr>
          <t>Introduzca un codigo UNSPSC</t>
        </r>
      </text>
    </comment>
    <comment ref="B882" authorId="2" shapeId="0">
      <text>
        <r>
          <rPr>
            <sz val="11"/>
            <color theme="1"/>
            <rFont val="Calibri"/>
            <family val="2"/>
            <scheme val="minor"/>
          </rPr>
          <t>Descripción calculada automáticamente a partir de código del artículo</t>
        </r>
      </text>
    </comment>
    <comment ref="C882" authorId="2" shapeId="0">
      <text>
        <r>
          <rPr>
            <sz val="11"/>
            <color theme="1"/>
            <rFont val="Calibri"/>
            <family val="2"/>
            <scheme val="minor"/>
          </rPr>
          <t>Seleccione un valor de la lista</t>
        </r>
      </text>
    </comment>
    <comment ref="D882" authorId="2" shapeId="0">
      <text>
        <r>
          <rPr>
            <sz val="11"/>
            <color theme="1"/>
            <rFont val="Calibri"/>
            <family val="2"/>
            <scheme val="minor"/>
          </rPr>
          <t>Introduzca un número con dos decimales como máximo. Debe ser igual o mayor a la "Cantidad Real Consumida"</t>
        </r>
      </text>
    </comment>
    <comment ref="E882" authorId="2" shapeId="0">
      <text>
        <r>
          <rPr>
            <sz val="11"/>
            <color theme="1"/>
            <rFont val="Calibri"/>
            <family val="2"/>
            <scheme val="minor"/>
          </rPr>
          <t>Introduzca un número con dos decimales como máximo</t>
        </r>
      </text>
    </comment>
    <comment ref="F882" authorId="2" shapeId="0">
      <text>
        <r>
          <rPr>
            <sz val="11"/>
            <color theme="1"/>
            <rFont val="Calibri"/>
            <family val="2"/>
            <scheme val="minor"/>
          </rPr>
          <t>Monto calculado automáticamente por el sistema</t>
        </r>
      </text>
    </comment>
    <comment ref="A889" authorId="2" shapeId="0">
      <text>
        <r>
          <rPr>
            <sz val="11"/>
            <color theme="1"/>
            <rFont val="Calibri"/>
            <family val="2"/>
            <scheme val="minor"/>
          </rPr>
          <t>Introducir un texto con el nombre o referencia de la contratación</t>
        </r>
      </text>
    </comment>
    <comment ref="B889" authorId="2" shapeId="0">
      <text>
        <r>
          <rPr>
            <sz val="11"/>
            <color theme="1"/>
            <rFont val="Calibri"/>
            <family val="2"/>
            <scheme val="minor"/>
          </rPr>
          <t>Introduzca un texto con la finalidad de la contratación</t>
        </r>
      </text>
    </comment>
    <comment ref="C889" authorId="2" shapeId="0">
      <text>
        <r>
          <rPr>
            <sz val="11"/>
            <color theme="1"/>
            <rFont val="Calibri"/>
            <family val="2"/>
            <scheme val="minor"/>
          </rPr>
          <t>Seleccionar un valor del listado</t>
        </r>
      </text>
    </comment>
    <comment ref="D889" authorId="2" shapeId="0">
      <text>
        <r>
          <rPr>
            <sz val="11"/>
            <color theme="1"/>
            <rFont val="Calibri"/>
            <family val="2"/>
            <scheme val="minor"/>
          </rPr>
          <t>Seleccione el tipo de procedimiento</t>
        </r>
      </text>
    </comment>
    <comment ref="E889" authorId="2" shapeId="0">
      <text>
        <r>
          <rPr>
            <sz val="11"/>
            <color theme="1"/>
            <rFont val="Calibri"/>
            <family val="2"/>
            <scheme val="minor"/>
          </rPr>
          <t>Seleccione un valor de la lista</t>
        </r>
      </text>
    </comment>
    <comment ref="F889" authorId="2" shapeId="0">
      <text>
        <r>
          <rPr>
            <sz val="11"/>
            <color theme="1"/>
            <rFont val="Calibri"/>
            <family val="2"/>
            <scheme val="minor"/>
          </rPr>
          <t>Introduzca el código SNIP</t>
        </r>
      </text>
    </comment>
    <comment ref="C890" authorId="2" shapeId="0">
      <text>
        <r>
          <rPr>
            <sz val="11"/>
            <color theme="1"/>
            <rFont val="Calibri"/>
            <family val="2"/>
            <scheme val="minor"/>
          </rPr>
          <t>Introduzca la fecha de inicio del proceso, en formato dd-mm-aaaa</t>
        </r>
      </text>
    </comment>
    <comment ref="F8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2" shapeId="0">
      <text/>
    </comment>
    <comment ref="C892" authorId="2" shapeId="0">
      <text>
        <r>
          <rPr>
            <sz val="11"/>
            <color theme="1"/>
            <rFont val="Calibri"/>
            <family val="2"/>
            <scheme val="minor"/>
          </rPr>
          <t>Introduzca la fecha prevista de adjudicación, en formato dd-mm-aaaa</t>
        </r>
      </text>
    </comment>
    <comment ref="F892" authorId="2" shapeId="0">
      <text/>
    </comment>
    <comment ref="F893" authorId="2" shapeId="0">
      <text/>
    </comment>
    <comment ref="A895" authorId="2" shapeId="0">
      <text>
        <r>
          <rPr>
            <sz val="11"/>
            <color theme="1"/>
            <rFont val="Calibri"/>
            <family val="2"/>
            <scheme val="minor"/>
          </rPr>
          <t>Introduzca un codigo UNSPSC</t>
        </r>
      </text>
    </comment>
    <comment ref="B895" authorId="2" shapeId="0">
      <text>
        <r>
          <rPr>
            <sz val="11"/>
            <color theme="1"/>
            <rFont val="Calibri"/>
            <family val="2"/>
            <scheme val="minor"/>
          </rPr>
          <t>Descripción calculada automáticamente a partir de código del artículo</t>
        </r>
      </text>
    </comment>
    <comment ref="C895" authorId="2" shapeId="0">
      <text>
        <r>
          <rPr>
            <sz val="11"/>
            <color theme="1"/>
            <rFont val="Calibri"/>
            <family val="2"/>
            <scheme val="minor"/>
          </rPr>
          <t>Seleccione un valor de la lista</t>
        </r>
      </text>
    </comment>
    <comment ref="D895" authorId="2" shapeId="0">
      <text>
        <r>
          <rPr>
            <sz val="11"/>
            <color theme="1"/>
            <rFont val="Calibri"/>
            <family val="2"/>
            <scheme val="minor"/>
          </rPr>
          <t>Introduzca un número con dos decimales como máximo. Debe ser igual o mayor a la "Cantidad Real Consumida"</t>
        </r>
      </text>
    </comment>
    <comment ref="E895" authorId="2" shapeId="0">
      <text>
        <r>
          <rPr>
            <sz val="11"/>
            <color theme="1"/>
            <rFont val="Calibri"/>
            <family val="2"/>
            <scheme val="minor"/>
          </rPr>
          <t>Introduzca un número con dos decimales como máximo</t>
        </r>
      </text>
    </comment>
    <comment ref="F895" authorId="2" shapeId="0">
      <text>
        <r>
          <rPr>
            <sz val="11"/>
            <color theme="1"/>
            <rFont val="Calibri"/>
            <family val="2"/>
            <scheme val="minor"/>
          </rPr>
          <t>Monto calculado automáticamente por el sistema</t>
        </r>
      </text>
    </comment>
    <comment ref="A902" authorId="2" shapeId="0">
      <text>
        <r>
          <rPr>
            <sz val="11"/>
            <color theme="1"/>
            <rFont val="Calibri"/>
            <family val="2"/>
            <scheme val="minor"/>
          </rPr>
          <t>Introducir un texto con el nombre o referencia de la contratación</t>
        </r>
      </text>
    </comment>
    <comment ref="B902" authorId="2" shapeId="0">
      <text>
        <r>
          <rPr>
            <sz val="11"/>
            <color theme="1"/>
            <rFont val="Calibri"/>
            <family val="2"/>
            <scheme val="minor"/>
          </rPr>
          <t>Introduzca un texto con la finalidad de la contratación</t>
        </r>
      </text>
    </comment>
    <comment ref="C902" authorId="2" shapeId="0">
      <text>
        <r>
          <rPr>
            <sz val="11"/>
            <color theme="1"/>
            <rFont val="Calibri"/>
            <family val="2"/>
            <scheme val="minor"/>
          </rPr>
          <t>Seleccionar un valor del listado</t>
        </r>
      </text>
    </comment>
    <comment ref="D902" authorId="2" shapeId="0">
      <text>
        <r>
          <rPr>
            <sz val="11"/>
            <color theme="1"/>
            <rFont val="Calibri"/>
            <family val="2"/>
            <scheme val="minor"/>
          </rPr>
          <t>Seleccione el tipo de procedimiento</t>
        </r>
      </text>
    </comment>
    <comment ref="E902" authorId="2" shapeId="0">
      <text>
        <r>
          <rPr>
            <sz val="11"/>
            <color theme="1"/>
            <rFont val="Calibri"/>
            <family val="2"/>
            <scheme val="minor"/>
          </rPr>
          <t>Seleccione un valor de la lista</t>
        </r>
      </text>
    </comment>
    <comment ref="F902" authorId="2" shapeId="0">
      <text>
        <r>
          <rPr>
            <sz val="11"/>
            <color theme="1"/>
            <rFont val="Calibri"/>
            <family val="2"/>
            <scheme val="minor"/>
          </rPr>
          <t>Introduzca el código SNIP</t>
        </r>
      </text>
    </comment>
    <comment ref="C903" authorId="2" shapeId="0">
      <text>
        <r>
          <rPr>
            <sz val="11"/>
            <color theme="1"/>
            <rFont val="Calibri"/>
            <family val="2"/>
            <scheme val="minor"/>
          </rPr>
          <t>Introduzca la fecha de inicio del proceso, en formato dd-mm-aaaa</t>
        </r>
      </text>
    </comment>
    <comment ref="F9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2" shapeId="0">
      <text/>
    </comment>
    <comment ref="C905" authorId="2" shapeId="0">
      <text>
        <r>
          <rPr>
            <sz val="11"/>
            <color theme="1"/>
            <rFont val="Calibri"/>
            <family val="2"/>
            <scheme val="minor"/>
          </rPr>
          <t>Introduzca la fecha prevista de adjudicación, en formato dd-mm-aaaa</t>
        </r>
      </text>
    </comment>
    <comment ref="F905" authorId="2" shapeId="0">
      <text/>
    </comment>
    <comment ref="F906" authorId="2" shapeId="0">
      <text/>
    </comment>
    <comment ref="A908" authorId="2" shapeId="0">
      <text>
        <r>
          <rPr>
            <sz val="11"/>
            <color theme="1"/>
            <rFont val="Calibri"/>
            <family val="2"/>
            <scheme val="minor"/>
          </rPr>
          <t>Introduzca un codigo UNSPSC</t>
        </r>
      </text>
    </comment>
    <comment ref="B908" authorId="2" shapeId="0">
      <text>
        <r>
          <rPr>
            <sz val="11"/>
            <color theme="1"/>
            <rFont val="Calibri"/>
            <family val="2"/>
            <scheme val="minor"/>
          </rPr>
          <t>Descripción calculada automáticamente a partir de código del artículo</t>
        </r>
      </text>
    </comment>
    <comment ref="C908" authorId="2" shapeId="0">
      <text>
        <r>
          <rPr>
            <sz val="11"/>
            <color theme="1"/>
            <rFont val="Calibri"/>
            <family val="2"/>
            <scheme val="minor"/>
          </rPr>
          <t>Seleccione un valor de la lista</t>
        </r>
      </text>
    </comment>
    <comment ref="D908" authorId="2" shapeId="0">
      <text>
        <r>
          <rPr>
            <sz val="11"/>
            <color theme="1"/>
            <rFont val="Calibri"/>
            <family val="2"/>
            <scheme val="minor"/>
          </rPr>
          <t>Introduzca un número con dos decimales como máximo. Debe ser igual o mayor a la "Cantidad Real Consumida"</t>
        </r>
      </text>
    </comment>
    <comment ref="E908" authorId="2" shapeId="0">
      <text>
        <r>
          <rPr>
            <sz val="11"/>
            <color theme="1"/>
            <rFont val="Calibri"/>
            <family val="2"/>
            <scheme val="minor"/>
          </rPr>
          <t>Introduzca un número con dos decimales como máximo</t>
        </r>
      </text>
    </comment>
    <comment ref="F908" authorId="2" shapeId="0">
      <text>
        <r>
          <rPr>
            <sz val="11"/>
            <color theme="1"/>
            <rFont val="Calibri"/>
            <family val="2"/>
            <scheme val="minor"/>
          </rPr>
          <t>Monto calculado automáticamente por el sistema</t>
        </r>
      </text>
    </comment>
    <comment ref="A915" authorId="2" shapeId="0">
      <text>
        <r>
          <rPr>
            <sz val="11"/>
            <color theme="1"/>
            <rFont val="Calibri"/>
            <family val="2"/>
            <scheme val="minor"/>
          </rPr>
          <t>Introducir un texto con el nombre o referencia de la contratación</t>
        </r>
      </text>
    </comment>
    <comment ref="B915" authorId="2" shapeId="0">
      <text>
        <r>
          <rPr>
            <sz val="11"/>
            <color theme="1"/>
            <rFont val="Calibri"/>
            <family val="2"/>
            <scheme val="minor"/>
          </rPr>
          <t>Introduzca un texto con la finalidad de la contratación</t>
        </r>
      </text>
    </comment>
    <comment ref="C915" authorId="2" shapeId="0">
      <text>
        <r>
          <rPr>
            <sz val="11"/>
            <color theme="1"/>
            <rFont val="Calibri"/>
            <family val="2"/>
            <scheme val="minor"/>
          </rPr>
          <t>Seleccionar un valor del listado</t>
        </r>
      </text>
    </comment>
    <comment ref="D915" authorId="2" shapeId="0">
      <text>
        <r>
          <rPr>
            <sz val="11"/>
            <color theme="1"/>
            <rFont val="Calibri"/>
            <family val="2"/>
            <scheme val="minor"/>
          </rPr>
          <t>Seleccione el tipo de procedimiento</t>
        </r>
      </text>
    </comment>
    <comment ref="E915" authorId="2" shapeId="0">
      <text>
        <r>
          <rPr>
            <sz val="11"/>
            <color theme="1"/>
            <rFont val="Calibri"/>
            <family val="2"/>
            <scheme val="minor"/>
          </rPr>
          <t>Seleccione un valor de la lista</t>
        </r>
      </text>
    </comment>
    <comment ref="F915" authorId="2" shapeId="0">
      <text>
        <r>
          <rPr>
            <sz val="11"/>
            <color theme="1"/>
            <rFont val="Calibri"/>
            <family val="2"/>
            <scheme val="minor"/>
          </rPr>
          <t>Introduzca el código SNIP</t>
        </r>
      </text>
    </comment>
    <comment ref="C916" authorId="2" shapeId="0">
      <text>
        <r>
          <rPr>
            <sz val="11"/>
            <color theme="1"/>
            <rFont val="Calibri"/>
            <family val="2"/>
            <scheme val="minor"/>
          </rPr>
          <t>Introduzca la fecha de inicio del proceso, en formato dd-mm-aaaa</t>
        </r>
      </text>
    </comment>
    <comment ref="F9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2" shapeId="0">
      <text/>
    </comment>
    <comment ref="C918" authorId="2" shapeId="0">
      <text>
        <r>
          <rPr>
            <sz val="11"/>
            <color theme="1"/>
            <rFont val="Calibri"/>
            <family val="2"/>
            <scheme val="minor"/>
          </rPr>
          <t>Introduzca la fecha prevista de adjudicación, en formato dd-mm-aaaa</t>
        </r>
      </text>
    </comment>
    <comment ref="F918" authorId="2" shapeId="0">
      <text/>
    </comment>
    <comment ref="F919" authorId="2" shapeId="0">
      <text/>
    </comment>
    <comment ref="A921" authorId="2" shapeId="0">
      <text>
        <r>
          <rPr>
            <sz val="11"/>
            <color theme="1"/>
            <rFont val="Calibri"/>
            <family val="2"/>
            <scheme val="minor"/>
          </rPr>
          <t>Introduzca un codigo UNSPSC</t>
        </r>
      </text>
    </comment>
    <comment ref="B921" authorId="2" shapeId="0">
      <text>
        <r>
          <rPr>
            <sz val="11"/>
            <color theme="1"/>
            <rFont val="Calibri"/>
            <family val="2"/>
            <scheme val="minor"/>
          </rPr>
          <t>Descripción calculada automáticamente a partir de código del artículo</t>
        </r>
      </text>
    </comment>
    <comment ref="C921" authorId="2" shapeId="0">
      <text>
        <r>
          <rPr>
            <sz val="11"/>
            <color theme="1"/>
            <rFont val="Calibri"/>
            <family val="2"/>
            <scheme val="minor"/>
          </rPr>
          <t>Seleccione un valor de la lista</t>
        </r>
      </text>
    </comment>
    <comment ref="D921" authorId="2" shapeId="0">
      <text>
        <r>
          <rPr>
            <sz val="11"/>
            <color theme="1"/>
            <rFont val="Calibri"/>
            <family val="2"/>
            <scheme val="minor"/>
          </rPr>
          <t>Introduzca un número con dos decimales como máximo. Debe ser igual o mayor a la "Cantidad Real Consumida"</t>
        </r>
      </text>
    </comment>
    <comment ref="E921" authorId="2" shapeId="0">
      <text>
        <r>
          <rPr>
            <sz val="11"/>
            <color theme="1"/>
            <rFont val="Calibri"/>
            <family val="2"/>
            <scheme val="minor"/>
          </rPr>
          <t>Introduzca un número con dos decimales como máximo</t>
        </r>
      </text>
    </comment>
    <comment ref="F921" authorId="2" shapeId="0">
      <text>
        <r>
          <rPr>
            <sz val="11"/>
            <color theme="1"/>
            <rFont val="Calibri"/>
            <family val="2"/>
            <scheme val="minor"/>
          </rPr>
          <t>Monto calculado automáticamente por el sistema</t>
        </r>
      </text>
    </comment>
    <comment ref="A930" authorId="2" shapeId="0">
      <text>
        <r>
          <rPr>
            <sz val="11"/>
            <color theme="1"/>
            <rFont val="Calibri"/>
            <family val="2"/>
            <scheme val="minor"/>
          </rPr>
          <t>Introducir un texto con el nombre o referencia de la contratación</t>
        </r>
      </text>
    </comment>
    <comment ref="B930" authorId="2" shapeId="0">
      <text>
        <r>
          <rPr>
            <sz val="11"/>
            <color theme="1"/>
            <rFont val="Calibri"/>
            <family val="2"/>
            <scheme val="minor"/>
          </rPr>
          <t>Introduzca un texto con la finalidad de la contratación</t>
        </r>
      </text>
    </comment>
    <comment ref="C930" authorId="2" shapeId="0">
      <text>
        <r>
          <rPr>
            <sz val="11"/>
            <color theme="1"/>
            <rFont val="Calibri"/>
            <family val="2"/>
            <scheme val="minor"/>
          </rPr>
          <t>Seleccionar un valor del listado</t>
        </r>
      </text>
    </comment>
    <comment ref="D930" authorId="2" shapeId="0">
      <text>
        <r>
          <rPr>
            <sz val="11"/>
            <color theme="1"/>
            <rFont val="Calibri"/>
            <family val="2"/>
            <scheme val="minor"/>
          </rPr>
          <t>Seleccione el tipo de procedimiento</t>
        </r>
      </text>
    </comment>
    <comment ref="E930" authorId="2" shapeId="0">
      <text>
        <r>
          <rPr>
            <sz val="11"/>
            <color theme="1"/>
            <rFont val="Calibri"/>
            <family val="2"/>
            <scheme val="minor"/>
          </rPr>
          <t>Seleccione un valor de la lista</t>
        </r>
      </text>
    </comment>
    <comment ref="F930" authorId="2" shapeId="0">
      <text>
        <r>
          <rPr>
            <sz val="11"/>
            <color theme="1"/>
            <rFont val="Calibri"/>
            <family val="2"/>
            <scheme val="minor"/>
          </rPr>
          <t>Introduzca el código SNIP</t>
        </r>
      </text>
    </comment>
    <comment ref="C931" authorId="2" shapeId="0">
      <text>
        <r>
          <rPr>
            <sz val="11"/>
            <color theme="1"/>
            <rFont val="Calibri"/>
            <family val="2"/>
            <scheme val="minor"/>
          </rPr>
          <t>Introduzca la fecha de inicio del proceso, en formato dd-mm-aaaa</t>
        </r>
      </text>
    </comment>
    <comment ref="F9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2" shapeId="0">
      <text/>
    </comment>
    <comment ref="C933" authorId="2" shapeId="0">
      <text>
        <r>
          <rPr>
            <sz val="11"/>
            <color theme="1"/>
            <rFont val="Calibri"/>
            <family val="2"/>
            <scheme val="minor"/>
          </rPr>
          <t>Introduzca la fecha de inicio del proceso, en formato dd-mm-aaaa</t>
        </r>
      </text>
    </comment>
    <comment ref="F933" authorId="2" shapeId="0">
      <text/>
    </comment>
    <comment ref="F934" authorId="2" shapeId="0">
      <text/>
    </comment>
    <comment ref="A936" authorId="2" shapeId="0">
      <text>
        <r>
          <rPr>
            <sz val="11"/>
            <color theme="1"/>
            <rFont val="Calibri"/>
            <family val="2"/>
            <scheme val="minor"/>
          </rPr>
          <t>Introduzca un codigo UNSPSC</t>
        </r>
      </text>
    </comment>
    <comment ref="B936" authorId="2" shapeId="0">
      <text>
        <r>
          <rPr>
            <sz val="11"/>
            <color theme="1"/>
            <rFont val="Calibri"/>
            <family val="2"/>
            <scheme val="minor"/>
          </rPr>
          <t>Descripción calculada automáticamente a partir de código del artículo</t>
        </r>
      </text>
    </comment>
    <comment ref="C936" authorId="2" shapeId="0">
      <text>
        <r>
          <rPr>
            <sz val="11"/>
            <color theme="1"/>
            <rFont val="Calibri"/>
            <family val="2"/>
            <scheme val="minor"/>
          </rPr>
          <t>Seleccione un valor de la lista</t>
        </r>
      </text>
    </comment>
    <comment ref="D936" authorId="2" shapeId="0">
      <text>
        <r>
          <rPr>
            <sz val="11"/>
            <color theme="1"/>
            <rFont val="Calibri"/>
            <family val="2"/>
            <scheme val="minor"/>
          </rPr>
          <t>Introduzca un número con dos decimales como máximo. Debe ser igual o mayor a la "Cantidad Real Consumida"</t>
        </r>
      </text>
    </comment>
    <comment ref="E936" authorId="2" shapeId="0">
      <text>
        <r>
          <rPr>
            <sz val="11"/>
            <color theme="1"/>
            <rFont val="Calibri"/>
            <family val="2"/>
            <scheme val="minor"/>
          </rPr>
          <t>Introduzca un número con dos decimales como máximo</t>
        </r>
      </text>
    </comment>
    <comment ref="F936" authorId="2" shapeId="0">
      <text>
        <r>
          <rPr>
            <sz val="11"/>
            <color theme="1"/>
            <rFont val="Calibri"/>
            <family val="2"/>
            <scheme val="minor"/>
          </rPr>
          <t>Monto calculado automáticamente por el sistema</t>
        </r>
      </text>
    </comment>
    <comment ref="A945" authorId="2" shapeId="0">
      <text>
        <r>
          <rPr>
            <sz val="11"/>
            <color theme="1"/>
            <rFont val="Calibri"/>
            <family val="2"/>
            <scheme val="minor"/>
          </rPr>
          <t>Introducir un texto con el nombre o referencia de la contratación</t>
        </r>
      </text>
    </comment>
    <comment ref="B945" authorId="2" shapeId="0">
      <text>
        <r>
          <rPr>
            <sz val="11"/>
            <color theme="1"/>
            <rFont val="Calibri"/>
            <family val="2"/>
            <scheme val="minor"/>
          </rPr>
          <t>Introduzca un texto con la finalidad de la contratación</t>
        </r>
      </text>
    </comment>
    <comment ref="C945" authorId="2" shapeId="0">
      <text>
        <r>
          <rPr>
            <sz val="11"/>
            <color theme="1"/>
            <rFont val="Calibri"/>
            <family val="2"/>
            <scheme val="minor"/>
          </rPr>
          <t>Seleccionar un valor del listado</t>
        </r>
      </text>
    </comment>
    <comment ref="D945" authorId="2" shapeId="0">
      <text>
        <r>
          <rPr>
            <sz val="11"/>
            <color theme="1"/>
            <rFont val="Calibri"/>
            <family val="2"/>
            <scheme val="minor"/>
          </rPr>
          <t>Seleccione el tipo de procedimiento</t>
        </r>
      </text>
    </comment>
    <comment ref="E945" authorId="2" shapeId="0">
      <text>
        <r>
          <rPr>
            <sz val="11"/>
            <color theme="1"/>
            <rFont val="Calibri"/>
            <family val="2"/>
            <scheme val="minor"/>
          </rPr>
          <t>Seleccione un valor de la lista</t>
        </r>
      </text>
    </comment>
    <comment ref="F945" authorId="2" shapeId="0">
      <text>
        <r>
          <rPr>
            <sz val="11"/>
            <color theme="1"/>
            <rFont val="Calibri"/>
            <family val="2"/>
            <scheme val="minor"/>
          </rPr>
          <t>Introduzca el código SNIP</t>
        </r>
      </text>
    </comment>
    <comment ref="C946" authorId="2" shapeId="0">
      <text>
        <r>
          <rPr>
            <sz val="11"/>
            <color theme="1"/>
            <rFont val="Calibri"/>
            <family val="2"/>
            <scheme val="minor"/>
          </rPr>
          <t>Introduzca la fecha de inicio del proceso, en formato dd-mm-aaaa</t>
        </r>
      </text>
    </comment>
    <comment ref="F9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2" shapeId="0">
      <text/>
    </comment>
    <comment ref="C948" authorId="2" shapeId="0">
      <text>
        <r>
          <rPr>
            <sz val="11"/>
            <color theme="1"/>
            <rFont val="Calibri"/>
            <family val="2"/>
            <scheme val="minor"/>
          </rPr>
          <t>Introduzca la fecha prevista de adjudicación, en formato dd-mm-aaaa</t>
        </r>
      </text>
    </comment>
    <comment ref="F948" authorId="2" shapeId="0">
      <text/>
    </comment>
    <comment ref="F949" authorId="2" shapeId="0">
      <text/>
    </comment>
    <comment ref="A951" authorId="2" shapeId="0">
      <text>
        <r>
          <rPr>
            <sz val="11"/>
            <color theme="1"/>
            <rFont val="Calibri"/>
            <family val="2"/>
            <scheme val="minor"/>
          </rPr>
          <t>Introduzca un codigo UNSPSC</t>
        </r>
      </text>
    </comment>
    <comment ref="B951" authorId="2" shapeId="0">
      <text>
        <r>
          <rPr>
            <sz val="11"/>
            <color theme="1"/>
            <rFont val="Calibri"/>
            <family val="2"/>
            <scheme val="minor"/>
          </rPr>
          <t>Descripción calculada automáticamente a partir de código del artículo</t>
        </r>
      </text>
    </comment>
    <comment ref="C951" authorId="2" shapeId="0">
      <text>
        <r>
          <rPr>
            <sz val="11"/>
            <color theme="1"/>
            <rFont val="Calibri"/>
            <family val="2"/>
            <scheme val="minor"/>
          </rPr>
          <t>Seleccione un valor de la lista</t>
        </r>
      </text>
    </comment>
    <comment ref="D951" authorId="2" shapeId="0">
      <text>
        <r>
          <rPr>
            <sz val="11"/>
            <color theme="1"/>
            <rFont val="Calibri"/>
            <family val="2"/>
            <scheme val="minor"/>
          </rPr>
          <t>Introduzca un número con dos decimales como máximo. Debe ser igual o mayor a la "Cantidad Real Consumida"</t>
        </r>
      </text>
    </comment>
    <comment ref="E951" authorId="2" shapeId="0">
      <text>
        <r>
          <rPr>
            <sz val="11"/>
            <color theme="1"/>
            <rFont val="Calibri"/>
            <family val="2"/>
            <scheme val="minor"/>
          </rPr>
          <t>Introduzca un número con dos decimales como máximo</t>
        </r>
      </text>
    </comment>
    <comment ref="F951" authorId="2" shapeId="0">
      <text>
        <r>
          <rPr>
            <sz val="11"/>
            <color theme="1"/>
            <rFont val="Calibri"/>
            <family val="2"/>
            <scheme val="minor"/>
          </rPr>
          <t>Monto calculado automáticamente por el sistema</t>
        </r>
      </text>
    </comment>
    <comment ref="A956" authorId="2" shapeId="0">
      <text>
        <r>
          <rPr>
            <sz val="11"/>
            <color theme="1"/>
            <rFont val="Calibri"/>
            <family val="2"/>
            <scheme val="minor"/>
          </rPr>
          <t>Introducir un texto con el nombre o referencia de la contratación</t>
        </r>
      </text>
    </comment>
    <comment ref="B956" authorId="2" shapeId="0">
      <text>
        <r>
          <rPr>
            <sz val="11"/>
            <color theme="1"/>
            <rFont val="Calibri"/>
            <family val="2"/>
            <scheme val="minor"/>
          </rPr>
          <t>Introduzca un texto con la finalidad de la contratación</t>
        </r>
      </text>
    </comment>
    <comment ref="C956" authorId="2" shapeId="0">
      <text>
        <r>
          <rPr>
            <sz val="11"/>
            <color theme="1"/>
            <rFont val="Calibri"/>
            <family val="2"/>
            <scheme val="minor"/>
          </rPr>
          <t>Seleccionar un valor del listado</t>
        </r>
      </text>
    </comment>
    <comment ref="D956" authorId="2" shapeId="0">
      <text>
        <r>
          <rPr>
            <sz val="11"/>
            <color theme="1"/>
            <rFont val="Calibri"/>
            <family val="2"/>
            <scheme val="minor"/>
          </rPr>
          <t>Seleccione el tipo de procedimiento</t>
        </r>
      </text>
    </comment>
    <comment ref="E956" authorId="2" shapeId="0">
      <text>
        <r>
          <rPr>
            <sz val="11"/>
            <color theme="1"/>
            <rFont val="Calibri"/>
            <family val="2"/>
            <scheme val="minor"/>
          </rPr>
          <t>Seleccione un valor de la lista</t>
        </r>
      </text>
    </comment>
    <comment ref="F956" authorId="2" shapeId="0">
      <text>
        <r>
          <rPr>
            <sz val="11"/>
            <color theme="1"/>
            <rFont val="Calibri"/>
            <family val="2"/>
            <scheme val="minor"/>
          </rPr>
          <t>Introduzca el código SNIP</t>
        </r>
      </text>
    </comment>
    <comment ref="C957" authorId="2" shapeId="0">
      <text>
        <r>
          <rPr>
            <sz val="11"/>
            <color theme="1"/>
            <rFont val="Calibri"/>
            <family val="2"/>
            <scheme val="minor"/>
          </rPr>
          <t>Introduzca la fecha de inicio del proceso, en formato dd-mm-aaaa</t>
        </r>
      </text>
    </comment>
    <comment ref="F9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2" shapeId="0">
      <text/>
    </comment>
    <comment ref="C959" authorId="2" shapeId="0">
      <text>
        <r>
          <rPr>
            <sz val="11"/>
            <color theme="1"/>
            <rFont val="Calibri"/>
            <family val="2"/>
            <scheme val="minor"/>
          </rPr>
          <t>Introduzca la fecha prevista de adjudicación, en formato dd-mm-aaaa</t>
        </r>
      </text>
    </comment>
    <comment ref="F959" authorId="2" shapeId="0">
      <text/>
    </comment>
    <comment ref="F960" authorId="2" shapeId="0">
      <text/>
    </comment>
    <comment ref="A962" authorId="2" shapeId="0">
      <text>
        <r>
          <rPr>
            <sz val="11"/>
            <color theme="1"/>
            <rFont val="Calibri"/>
            <family val="2"/>
            <scheme val="minor"/>
          </rPr>
          <t>Introduzca un codigo UNSPSC</t>
        </r>
      </text>
    </comment>
    <comment ref="B962" authorId="2" shapeId="0">
      <text>
        <r>
          <rPr>
            <sz val="11"/>
            <color theme="1"/>
            <rFont val="Calibri"/>
            <family val="2"/>
            <scheme val="minor"/>
          </rPr>
          <t>Descripción calculada automáticamente a partir de código del artículo</t>
        </r>
      </text>
    </comment>
    <comment ref="C962" authorId="2" shapeId="0">
      <text>
        <r>
          <rPr>
            <sz val="11"/>
            <color theme="1"/>
            <rFont val="Calibri"/>
            <family val="2"/>
            <scheme val="minor"/>
          </rPr>
          <t>Seleccione un valor de la lista</t>
        </r>
      </text>
    </comment>
    <comment ref="D962" authorId="2" shapeId="0">
      <text>
        <r>
          <rPr>
            <sz val="11"/>
            <color theme="1"/>
            <rFont val="Calibri"/>
            <family val="2"/>
            <scheme val="minor"/>
          </rPr>
          <t>Introduzca un número con dos decimales como máximo. Debe ser igual o mayor a la "Cantidad Real Consumida"</t>
        </r>
      </text>
    </comment>
    <comment ref="E962" authorId="2" shapeId="0">
      <text>
        <r>
          <rPr>
            <sz val="11"/>
            <color theme="1"/>
            <rFont val="Calibri"/>
            <family val="2"/>
            <scheme val="minor"/>
          </rPr>
          <t>Introduzca un número con dos decimales como máximo</t>
        </r>
      </text>
    </comment>
    <comment ref="F962" authorId="2" shapeId="0">
      <text>
        <r>
          <rPr>
            <sz val="11"/>
            <color theme="1"/>
            <rFont val="Calibri"/>
            <family val="2"/>
            <scheme val="minor"/>
          </rPr>
          <t>Monto calculado automáticamente por el sistema</t>
        </r>
      </text>
    </comment>
    <comment ref="A967" authorId="2" shapeId="0">
      <text>
        <r>
          <rPr>
            <sz val="11"/>
            <color theme="1"/>
            <rFont val="Calibri"/>
            <family val="2"/>
            <scheme val="minor"/>
          </rPr>
          <t>Introducir un texto con el nombre o referencia de la contratación</t>
        </r>
      </text>
    </comment>
    <comment ref="B967" authorId="2" shapeId="0">
      <text>
        <r>
          <rPr>
            <sz val="11"/>
            <color theme="1"/>
            <rFont val="Calibri"/>
            <family val="2"/>
            <scheme val="minor"/>
          </rPr>
          <t>Introduzca un texto con la finalidad de la contratación</t>
        </r>
      </text>
    </comment>
    <comment ref="C967" authorId="2" shapeId="0">
      <text>
        <r>
          <rPr>
            <sz val="11"/>
            <color theme="1"/>
            <rFont val="Calibri"/>
            <family val="2"/>
            <scheme val="minor"/>
          </rPr>
          <t>Seleccionar un valor del listado</t>
        </r>
      </text>
    </comment>
    <comment ref="D967" authorId="2" shapeId="0">
      <text>
        <r>
          <rPr>
            <sz val="11"/>
            <color theme="1"/>
            <rFont val="Calibri"/>
            <family val="2"/>
            <scheme val="minor"/>
          </rPr>
          <t>Seleccione el tipo de procedimiento</t>
        </r>
      </text>
    </comment>
    <comment ref="E967" authorId="2" shapeId="0">
      <text>
        <r>
          <rPr>
            <sz val="11"/>
            <color theme="1"/>
            <rFont val="Calibri"/>
            <family val="2"/>
            <scheme val="minor"/>
          </rPr>
          <t>Seleccione un valor de la lista</t>
        </r>
      </text>
    </comment>
    <comment ref="F967" authorId="2" shapeId="0">
      <text>
        <r>
          <rPr>
            <sz val="11"/>
            <color theme="1"/>
            <rFont val="Calibri"/>
            <family val="2"/>
            <scheme val="minor"/>
          </rPr>
          <t>Introduzca el código SNIP</t>
        </r>
      </text>
    </comment>
    <comment ref="C968" authorId="2" shapeId="0">
      <text>
        <r>
          <rPr>
            <sz val="11"/>
            <color theme="1"/>
            <rFont val="Calibri"/>
            <family val="2"/>
            <scheme val="minor"/>
          </rPr>
          <t>Introduzca la fecha de inicio del proceso, en formato dd-mm-aaaa</t>
        </r>
      </text>
    </comment>
    <comment ref="F9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9" authorId="2" shapeId="0">
      <text/>
    </comment>
    <comment ref="C970" authorId="2" shapeId="0">
      <text>
        <r>
          <rPr>
            <sz val="11"/>
            <color theme="1"/>
            <rFont val="Calibri"/>
            <family val="2"/>
            <scheme val="minor"/>
          </rPr>
          <t>Introduzca la fecha prevista de adjudicación, en formato dd-mm-aaaa</t>
        </r>
      </text>
    </comment>
    <comment ref="F970" authorId="2" shapeId="0">
      <text/>
    </comment>
    <comment ref="F971" authorId="2" shapeId="0">
      <text/>
    </comment>
    <comment ref="A973" authorId="2" shapeId="0">
      <text>
        <r>
          <rPr>
            <sz val="11"/>
            <color theme="1"/>
            <rFont val="Calibri"/>
            <family val="2"/>
            <scheme val="minor"/>
          </rPr>
          <t>Introduzca un codigo UNSPSC</t>
        </r>
      </text>
    </comment>
    <comment ref="B973" authorId="2" shapeId="0">
      <text>
        <r>
          <rPr>
            <sz val="11"/>
            <color theme="1"/>
            <rFont val="Calibri"/>
            <family val="2"/>
            <scheme val="minor"/>
          </rPr>
          <t>Descripción calculada automáticamente a partir de código del artículo</t>
        </r>
      </text>
    </comment>
    <comment ref="C973" authorId="2" shapeId="0">
      <text>
        <r>
          <rPr>
            <sz val="11"/>
            <color theme="1"/>
            <rFont val="Calibri"/>
            <family val="2"/>
            <scheme val="minor"/>
          </rPr>
          <t>Seleccione un valor de la lista</t>
        </r>
      </text>
    </comment>
    <comment ref="D973" authorId="2" shapeId="0">
      <text>
        <r>
          <rPr>
            <sz val="11"/>
            <color theme="1"/>
            <rFont val="Calibri"/>
            <family val="2"/>
            <scheme val="minor"/>
          </rPr>
          <t>Introduzca un número con dos decimales como máximo. Debe ser igual o mayor a la "Cantidad Real Consumida"</t>
        </r>
      </text>
    </comment>
    <comment ref="E973" authorId="2" shapeId="0">
      <text>
        <r>
          <rPr>
            <sz val="11"/>
            <color theme="1"/>
            <rFont val="Calibri"/>
            <family val="2"/>
            <scheme val="minor"/>
          </rPr>
          <t>Introduzca un número con dos decimales como máximo</t>
        </r>
      </text>
    </comment>
    <comment ref="F973" authorId="2" shapeId="0">
      <text>
        <r>
          <rPr>
            <sz val="11"/>
            <color theme="1"/>
            <rFont val="Calibri"/>
            <family val="2"/>
            <scheme val="minor"/>
          </rPr>
          <t>Monto calculado automáticamente por el sistema</t>
        </r>
      </text>
    </comment>
    <comment ref="A984" authorId="2" shapeId="0">
      <text>
        <r>
          <rPr>
            <sz val="11"/>
            <color theme="1"/>
            <rFont val="Calibri"/>
            <family val="2"/>
            <scheme val="minor"/>
          </rPr>
          <t>Introducir un texto con el nombre o referencia de la contratación</t>
        </r>
      </text>
    </comment>
    <comment ref="B984" authorId="2" shapeId="0">
      <text>
        <r>
          <rPr>
            <sz val="11"/>
            <color theme="1"/>
            <rFont val="Calibri"/>
            <family val="2"/>
            <scheme val="minor"/>
          </rPr>
          <t>Introduzca un texto con la finalidad de la contratación</t>
        </r>
      </text>
    </comment>
    <comment ref="C984" authorId="2" shapeId="0">
      <text>
        <r>
          <rPr>
            <sz val="11"/>
            <color theme="1"/>
            <rFont val="Calibri"/>
            <family val="2"/>
            <scheme val="minor"/>
          </rPr>
          <t>Seleccionar un valor del listado</t>
        </r>
      </text>
    </comment>
    <comment ref="D984" authorId="2" shapeId="0">
      <text>
        <r>
          <rPr>
            <sz val="11"/>
            <color theme="1"/>
            <rFont val="Calibri"/>
            <family val="2"/>
            <scheme val="minor"/>
          </rPr>
          <t>Seleccione el tipo de procedimiento</t>
        </r>
      </text>
    </comment>
    <comment ref="E984" authorId="2" shapeId="0">
      <text>
        <r>
          <rPr>
            <sz val="11"/>
            <color theme="1"/>
            <rFont val="Calibri"/>
            <family val="2"/>
            <scheme val="minor"/>
          </rPr>
          <t>Seleccione un valor de la lista</t>
        </r>
      </text>
    </comment>
    <comment ref="F984" authorId="2" shapeId="0">
      <text>
        <r>
          <rPr>
            <sz val="11"/>
            <color theme="1"/>
            <rFont val="Calibri"/>
            <family val="2"/>
            <scheme val="minor"/>
          </rPr>
          <t>Introduzca el código SNIP</t>
        </r>
      </text>
    </comment>
    <comment ref="C985" authorId="2" shapeId="0">
      <text>
        <r>
          <rPr>
            <sz val="11"/>
            <color theme="1"/>
            <rFont val="Calibri"/>
            <family val="2"/>
            <scheme val="minor"/>
          </rPr>
          <t>Introduzca la fecha de inicio del proceso, en formato dd-mm-aaaa</t>
        </r>
      </text>
    </comment>
    <comment ref="F9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2" shapeId="0">
      <text/>
    </comment>
    <comment ref="C987" authorId="2" shapeId="0">
      <text>
        <r>
          <rPr>
            <sz val="11"/>
            <color theme="1"/>
            <rFont val="Calibri"/>
            <family val="2"/>
            <scheme val="minor"/>
          </rPr>
          <t>Introduzca la fecha prevista de adjudicación, en formato dd-mm-aaaa</t>
        </r>
      </text>
    </comment>
    <comment ref="F987" authorId="2" shapeId="0">
      <text/>
    </comment>
    <comment ref="F988" authorId="2" shapeId="0">
      <text/>
    </comment>
    <comment ref="A990" authorId="2" shapeId="0">
      <text>
        <r>
          <rPr>
            <sz val="11"/>
            <color theme="1"/>
            <rFont val="Calibri"/>
            <family val="2"/>
            <scheme val="minor"/>
          </rPr>
          <t>Introduzca un codigo UNSPSC</t>
        </r>
      </text>
    </comment>
    <comment ref="B990" authorId="2" shapeId="0">
      <text>
        <r>
          <rPr>
            <sz val="11"/>
            <color theme="1"/>
            <rFont val="Calibri"/>
            <family val="2"/>
            <scheme val="minor"/>
          </rPr>
          <t>Descripción calculada automáticamente a partir de código del artículo</t>
        </r>
      </text>
    </comment>
    <comment ref="C990" authorId="2" shapeId="0">
      <text>
        <r>
          <rPr>
            <sz val="11"/>
            <color theme="1"/>
            <rFont val="Calibri"/>
            <family val="2"/>
            <scheme val="minor"/>
          </rPr>
          <t>Seleccione un valor de la lista</t>
        </r>
      </text>
    </comment>
    <comment ref="D990" authorId="2" shapeId="0">
      <text>
        <r>
          <rPr>
            <sz val="11"/>
            <color theme="1"/>
            <rFont val="Calibri"/>
            <family val="2"/>
            <scheme val="minor"/>
          </rPr>
          <t>Introduzca un número con dos decimales como máximo. Debe ser igual o mayor a la "Cantidad Real Consumida"</t>
        </r>
      </text>
    </comment>
    <comment ref="E990" authorId="2" shapeId="0">
      <text>
        <r>
          <rPr>
            <sz val="11"/>
            <color theme="1"/>
            <rFont val="Calibri"/>
            <family val="2"/>
            <scheme val="minor"/>
          </rPr>
          <t>Introduzca un número con dos decimales como máximo</t>
        </r>
      </text>
    </comment>
    <comment ref="F990" authorId="2" shapeId="0">
      <text>
        <r>
          <rPr>
            <sz val="11"/>
            <color theme="1"/>
            <rFont val="Calibri"/>
            <family val="2"/>
            <scheme val="minor"/>
          </rPr>
          <t>Monto calculado automáticamente por el sistema</t>
        </r>
      </text>
    </comment>
    <comment ref="A1003" authorId="2" shapeId="0">
      <text>
        <r>
          <rPr>
            <sz val="11"/>
            <color theme="1"/>
            <rFont val="Calibri"/>
            <family val="2"/>
            <scheme val="minor"/>
          </rPr>
          <t>Introducir un texto con el nombre o referencia de la contratación</t>
        </r>
      </text>
    </comment>
    <comment ref="B1003" authorId="2" shapeId="0">
      <text>
        <r>
          <rPr>
            <sz val="11"/>
            <color theme="1"/>
            <rFont val="Calibri"/>
            <family val="2"/>
            <scheme val="minor"/>
          </rPr>
          <t>Introduzca un texto con la finalidad de la contratación</t>
        </r>
      </text>
    </comment>
    <comment ref="C1003" authorId="2" shapeId="0">
      <text>
        <r>
          <rPr>
            <sz val="11"/>
            <color theme="1"/>
            <rFont val="Calibri"/>
            <family val="2"/>
            <scheme val="minor"/>
          </rPr>
          <t>Seleccionar un valor del listado</t>
        </r>
      </text>
    </comment>
    <comment ref="D1003" authorId="2" shapeId="0">
      <text>
        <r>
          <rPr>
            <sz val="11"/>
            <color theme="1"/>
            <rFont val="Calibri"/>
            <family val="2"/>
            <scheme val="minor"/>
          </rPr>
          <t>Seleccione el tipo de procedimiento</t>
        </r>
      </text>
    </comment>
    <comment ref="E1003" authorId="2" shapeId="0">
      <text>
        <r>
          <rPr>
            <sz val="11"/>
            <color theme="1"/>
            <rFont val="Calibri"/>
            <family val="2"/>
            <scheme val="minor"/>
          </rPr>
          <t>Seleccione un valor de la lista</t>
        </r>
      </text>
    </comment>
    <comment ref="F1003" authorId="2" shapeId="0">
      <text>
        <r>
          <rPr>
            <sz val="11"/>
            <color theme="1"/>
            <rFont val="Calibri"/>
            <family val="2"/>
            <scheme val="minor"/>
          </rPr>
          <t>Introduzca el código SNIP</t>
        </r>
      </text>
    </comment>
    <comment ref="C1004" authorId="2" shapeId="0">
      <text>
        <r>
          <rPr>
            <sz val="11"/>
            <color theme="1"/>
            <rFont val="Calibri"/>
            <family val="2"/>
            <scheme val="minor"/>
          </rPr>
          <t>Introduzca la fecha de inicio del proceso, en formato dd-mm-aaaa</t>
        </r>
      </text>
    </comment>
    <comment ref="F10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shapeId="0">
      <text/>
    </comment>
    <comment ref="C1006" authorId="2" shapeId="0">
      <text>
        <r>
          <rPr>
            <sz val="11"/>
            <color theme="1"/>
            <rFont val="Calibri"/>
            <family val="2"/>
            <scheme val="minor"/>
          </rPr>
          <t>Introduzca la fecha prevista de adjudicación, en formato dd-mm-aaaa</t>
        </r>
      </text>
    </comment>
    <comment ref="F1006" authorId="2" shapeId="0">
      <text/>
    </comment>
    <comment ref="F1007" authorId="2" shapeId="0">
      <text/>
    </comment>
    <comment ref="A1009" authorId="2" shapeId="0">
      <text>
        <r>
          <rPr>
            <sz val="11"/>
            <color theme="1"/>
            <rFont val="Calibri"/>
            <family val="2"/>
            <scheme val="minor"/>
          </rPr>
          <t>Introduzca un codigo UNSPSC</t>
        </r>
      </text>
    </comment>
    <comment ref="B1009" authorId="2" shapeId="0">
      <text>
        <r>
          <rPr>
            <sz val="11"/>
            <color theme="1"/>
            <rFont val="Calibri"/>
            <family val="2"/>
            <scheme val="minor"/>
          </rPr>
          <t>Descripción calculada automáticamente a partir de código del artículo</t>
        </r>
      </text>
    </comment>
    <comment ref="C1009" authorId="2" shapeId="0">
      <text>
        <r>
          <rPr>
            <sz val="11"/>
            <color theme="1"/>
            <rFont val="Calibri"/>
            <family val="2"/>
            <scheme val="minor"/>
          </rPr>
          <t>Seleccione un valor de la lista</t>
        </r>
      </text>
    </comment>
    <comment ref="D1009" authorId="2" shapeId="0">
      <text>
        <r>
          <rPr>
            <sz val="11"/>
            <color theme="1"/>
            <rFont val="Calibri"/>
            <family val="2"/>
            <scheme val="minor"/>
          </rPr>
          <t>Introduzca un número con dos decimales como máximo. Debe ser igual o mayor a la "Cantidad Real Consumida"</t>
        </r>
      </text>
    </comment>
    <comment ref="E1009" authorId="2" shapeId="0">
      <text>
        <r>
          <rPr>
            <sz val="11"/>
            <color theme="1"/>
            <rFont val="Calibri"/>
            <family val="2"/>
            <scheme val="minor"/>
          </rPr>
          <t>Introduzca un número con dos decimales como máximo</t>
        </r>
      </text>
    </comment>
    <comment ref="F1009" authorId="2" shapeId="0">
      <text>
        <r>
          <rPr>
            <sz val="11"/>
            <color theme="1"/>
            <rFont val="Calibri"/>
            <family val="2"/>
            <scheme val="minor"/>
          </rPr>
          <t>Monto calculado automáticamente por el sistema</t>
        </r>
      </text>
    </comment>
    <comment ref="A1014" authorId="2" shapeId="0">
      <text>
        <r>
          <rPr>
            <sz val="11"/>
            <color theme="1"/>
            <rFont val="Calibri"/>
            <family val="2"/>
            <scheme val="minor"/>
          </rPr>
          <t>Introducir un texto con el nombre o referencia de la contratación</t>
        </r>
      </text>
    </comment>
    <comment ref="B1014" authorId="2" shapeId="0">
      <text>
        <r>
          <rPr>
            <sz val="11"/>
            <color theme="1"/>
            <rFont val="Calibri"/>
            <family val="2"/>
            <scheme val="minor"/>
          </rPr>
          <t>Introduzca un texto con la finalidad de la contratación</t>
        </r>
      </text>
    </comment>
    <comment ref="C1014" authorId="2" shapeId="0">
      <text>
        <r>
          <rPr>
            <sz val="11"/>
            <color theme="1"/>
            <rFont val="Calibri"/>
            <family val="2"/>
            <scheme val="minor"/>
          </rPr>
          <t>Seleccionar un valor del listado</t>
        </r>
      </text>
    </comment>
    <comment ref="D1014" authorId="2" shapeId="0">
      <text>
        <r>
          <rPr>
            <sz val="11"/>
            <color theme="1"/>
            <rFont val="Calibri"/>
            <family val="2"/>
            <scheme val="minor"/>
          </rPr>
          <t>Seleccione el tipo de procedimiento</t>
        </r>
      </text>
    </comment>
    <comment ref="E1014" authorId="2" shapeId="0">
      <text>
        <r>
          <rPr>
            <sz val="11"/>
            <color theme="1"/>
            <rFont val="Calibri"/>
            <family val="2"/>
            <scheme val="minor"/>
          </rPr>
          <t>Seleccione un valor de la lista</t>
        </r>
      </text>
    </comment>
    <comment ref="F1014" authorId="2" shapeId="0">
      <text>
        <r>
          <rPr>
            <sz val="11"/>
            <color theme="1"/>
            <rFont val="Calibri"/>
            <family val="2"/>
            <scheme val="minor"/>
          </rPr>
          <t>Introduzca el código SNIP</t>
        </r>
      </text>
    </comment>
    <comment ref="C1015" authorId="2" shapeId="0">
      <text>
        <r>
          <rPr>
            <sz val="11"/>
            <color theme="1"/>
            <rFont val="Calibri"/>
            <family val="2"/>
            <scheme val="minor"/>
          </rPr>
          <t>Introduzca la fecha de inicio del proceso, en formato dd-mm-aaaa</t>
        </r>
      </text>
    </comment>
    <comment ref="F10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shapeId="0">
      <text/>
    </comment>
    <comment ref="C1017" authorId="2" shapeId="0">
      <text>
        <r>
          <rPr>
            <sz val="11"/>
            <color theme="1"/>
            <rFont val="Calibri"/>
            <family val="2"/>
            <scheme val="minor"/>
          </rPr>
          <t>Introduzca la fecha prevista de adjudicación, en formato dd-mm-aaaa</t>
        </r>
      </text>
    </comment>
    <comment ref="F1017" authorId="2" shapeId="0">
      <text/>
    </comment>
    <comment ref="F1018" authorId="2" shapeId="0">
      <text/>
    </comment>
    <comment ref="A1020" authorId="2" shapeId="0">
      <text>
        <r>
          <rPr>
            <sz val="11"/>
            <color theme="1"/>
            <rFont val="Calibri"/>
            <family val="2"/>
            <scheme val="minor"/>
          </rPr>
          <t>Introduzca un codigo UNSPSC</t>
        </r>
      </text>
    </comment>
    <comment ref="B1020" authorId="2" shapeId="0">
      <text>
        <r>
          <rPr>
            <sz val="11"/>
            <color theme="1"/>
            <rFont val="Calibri"/>
            <family val="2"/>
            <scheme val="minor"/>
          </rPr>
          <t>Descripción calculada automáticamente a partir de código del artículo</t>
        </r>
      </text>
    </comment>
    <comment ref="C1020" authorId="2" shapeId="0">
      <text>
        <r>
          <rPr>
            <sz val="11"/>
            <color theme="1"/>
            <rFont val="Calibri"/>
            <family val="2"/>
            <scheme val="minor"/>
          </rPr>
          <t>Seleccione un valor de la lista</t>
        </r>
      </text>
    </comment>
    <comment ref="D1020" authorId="2" shapeId="0">
      <text>
        <r>
          <rPr>
            <sz val="11"/>
            <color theme="1"/>
            <rFont val="Calibri"/>
            <family val="2"/>
            <scheme val="minor"/>
          </rPr>
          <t>Introduzca un número con dos decimales como máximo. Debe ser igual o mayor a la "Cantidad Real Consumida"</t>
        </r>
      </text>
    </comment>
    <comment ref="E1020" authorId="2" shapeId="0">
      <text>
        <r>
          <rPr>
            <sz val="11"/>
            <color theme="1"/>
            <rFont val="Calibri"/>
            <family val="2"/>
            <scheme val="minor"/>
          </rPr>
          <t>Introduzca un número con dos decimales como máximo</t>
        </r>
      </text>
    </comment>
    <comment ref="F1020" authorId="2" shapeId="0">
      <text>
        <r>
          <rPr>
            <sz val="11"/>
            <color theme="1"/>
            <rFont val="Calibri"/>
            <family val="2"/>
            <scheme val="minor"/>
          </rPr>
          <t>Monto calculado automáticamente por el sistema</t>
        </r>
      </text>
    </comment>
    <comment ref="A1040" authorId="2" shapeId="0">
      <text>
        <r>
          <rPr>
            <sz val="11"/>
            <color theme="1"/>
            <rFont val="Calibri"/>
            <family val="2"/>
            <scheme val="minor"/>
          </rPr>
          <t>Introducir un texto con el nombre o referencia de la contratación</t>
        </r>
      </text>
    </comment>
    <comment ref="B1040" authorId="2" shapeId="0">
      <text>
        <r>
          <rPr>
            <sz val="11"/>
            <color theme="1"/>
            <rFont val="Calibri"/>
            <family val="2"/>
            <scheme val="minor"/>
          </rPr>
          <t>Introduzca un texto con la finalidad de la contratación</t>
        </r>
      </text>
    </comment>
    <comment ref="C1040" authorId="2" shapeId="0">
      <text>
        <r>
          <rPr>
            <sz val="11"/>
            <color theme="1"/>
            <rFont val="Calibri"/>
            <family val="2"/>
            <scheme val="minor"/>
          </rPr>
          <t>Seleccionar un valor del listado</t>
        </r>
      </text>
    </comment>
    <comment ref="D1040" authorId="2" shapeId="0">
      <text>
        <r>
          <rPr>
            <sz val="11"/>
            <color theme="1"/>
            <rFont val="Calibri"/>
            <family val="2"/>
            <scheme val="minor"/>
          </rPr>
          <t>Seleccione el tipo de procedimiento</t>
        </r>
      </text>
    </comment>
    <comment ref="E1040" authorId="2" shapeId="0">
      <text>
        <r>
          <rPr>
            <sz val="11"/>
            <color theme="1"/>
            <rFont val="Calibri"/>
            <family val="2"/>
            <scheme val="minor"/>
          </rPr>
          <t>Seleccione un valor de la lista</t>
        </r>
      </text>
    </comment>
    <comment ref="F1040" authorId="2" shapeId="0">
      <text>
        <r>
          <rPr>
            <sz val="11"/>
            <color theme="1"/>
            <rFont val="Calibri"/>
            <family val="2"/>
            <scheme val="minor"/>
          </rPr>
          <t>Introduzca el código SNIP</t>
        </r>
      </text>
    </comment>
    <comment ref="C1041" authorId="2" shapeId="0">
      <text>
        <r>
          <rPr>
            <sz val="11"/>
            <color theme="1"/>
            <rFont val="Calibri"/>
            <family val="2"/>
            <scheme val="minor"/>
          </rPr>
          <t>Introduzca la fecha de inicio del proceso, en formato dd-mm-aaaa</t>
        </r>
      </text>
    </comment>
    <comment ref="F10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2" shapeId="0">
      <text/>
    </comment>
    <comment ref="C1043" authorId="2" shapeId="0">
      <text>
        <r>
          <rPr>
            <sz val="11"/>
            <color theme="1"/>
            <rFont val="Calibri"/>
            <family val="2"/>
            <scheme val="minor"/>
          </rPr>
          <t>Introduzca la fecha prevista de adjudicación, en formato dd-mm-aaaa</t>
        </r>
      </text>
    </comment>
    <comment ref="F1043" authorId="2" shapeId="0">
      <text/>
    </comment>
    <comment ref="F1044" authorId="2" shapeId="0">
      <text/>
    </comment>
    <comment ref="A1046" authorId="2" shapeId="0">
      <text>
        <r>
          <rPr>
            <sz val="11"/>
            <color theme="1"/>
            <rFont val="Calibri"/>
            <family val="2"/>
            <scheme val="minor"/>
          </rPr>
          <t>Introduzca un codigo UNSPSC</t>
        </r>
      </text>
    </comment>
    <comment ref="B1046" authorId="2" shapeId="0">
      <text>
        <r>
          <rPr>
            <sz val="11"/>
            <color theme="1"/>
            <rFont val="Calibri"/>
            <family val="2"/>
            <scheme val="minor"/>
          </rPr>
          <t>Descripción calculada automáticamente a partir de código del artículo</t>
        </r>
      </text>
    </comment>
    <comment ref="C1046" authorId="2" shapeId="0">
      <text>
        <r>
          <rPr>
            <sz val="11"/>
            <color theme="1"/>
            <rFont val="Calibri"/>
            <family val="2"/>
            <scheme val="minor"/>
          </rPr>
          <t>Seleccione un valor de la lista</t>
        </r>
      </text>
    </comment>
    <comment ref="D1046" authorId="2" shapeId="0">
      <text>
        <r>
          <rPr>
            <sz val="11"/>
            <color theme="1"/>
            <rFont val="Calibri"/>
            <family val="2"/>
            <scheme val="minor"/>
          </rPr>
          <t>Introduzca un número con dos decimales como máximo. Debe ser igual o mayor a la "Cantidad Real Consumida"</t>
        </r>
      </text>
    </comment>
    <comment ref="E1046" authorId="2" shapeId="0">
      <text>
        <r>
          <rPr>
            <sz val="11"/>
            <color theme="1"/>
            <rFont val="Calibri"/>
            <family val="2"/>
            <scheme val="minor"/>
          </rPr>
          <t>Introduzca un número con dos decimales como máximo</t>
        </r>
      </text>
    </comment>
    <comment ref="F1046" authorId="2" shapeId="0">
      <text>
        <r>
          <rPr>
            <sz val="11"/>
            <color theme="1"/>
            <rFont val="Calibri"/>
            <family val="2"/>
            <scheme val="minor"/>
          </rPr>
          <t>Monto calculado automáticamente por el sistema</t>
        </r>
      </text>
    </comment>
    <comment ref="A1052" authorId="2" shapeId="0">
      <text>
        <r>
          <rPr>
            <sz val="11"/>
            <color theme="1"/>
            <rFont val="Calibri"/>
            <family val="2"/>
            <scheme val="minor"/>
          </rPr>
          <t>Introducir un texto con el nombre o referencia de la contratación</t>
        </r>
      </text>
    </comment>
    <comment ref="B1052" authorId="2" shapeId="0">
      <text>
        <r>
          <rPr>
            <sz val="11"/>
            <color theme="1"/>
            <rFont val="Calibri"/>
            <family val="2"/>
            <scheme val="minor"/>
          </rPr>
          <t>Introduzca un texto con la finalidad de la contratación</t>
        </r>
      </text>
    </comment>
    <comment ref="C1052" authorId="2" shapeId="0">
      <text>
        <r>
          <rPr>
            <sz val="11"/>
            <color theme="1"/>
            <rFont val="Calibri"/>
            <family val="2"/>
            <scheme val="minor"/>
          </rPr>
          <t>Seleccionar un valor del listado</t>
        </r>
      </text>
    </comment>
    <comment ref="D1052" authorId="2" shapeId="0">
      <text>
        <r>
          <rPr>
            <sz val="11"/>
            <color theme="1"/>
            <rFont val="Calibri"/>
            <family val="2"/>
            <scheme val="minor"/>
          </rPr>
          <t>Seleccione el tipo de procedimiento</t>
        </r>
      </text>
    </comment>
    <comment ref="E1052" authorId="2" shapeId="0">
      <text>
        <r>
          <rPr>
            <sz val="11"/>
            <color theme="1"/>
            <rFont val="Calibri"/>
            <family val="2"/>
            <scheme val="minor"/>
          </rPr>
          <t>Seleccione un valor de la lista</t>
        </r>
      </text>
    </comment>
    <comment ref="F1052" authorId="2" shapeId="0">
      <text>
        <r>
          <rPr>
            <sz val="11"/>
            <color theme="1"/>
            <rFont val="Calibri"/>
            <family val="2"/>
            <scheme val="minor"/>
          </rPr>
          <t>Introduzca el código SNIP</t>
        </r>
      </text>
    </comment>
    <comment ref="C1053" authorId="2" shapeId="0">
      <text>
        <r>
          <rPr>
            <sz val="11"/>
            <color theme="1"/>
            <rFont val="Calibri"/>
            <family val="2"/>
            <scheme val="minor"/>
          </rPr>
          <t>Introduzca la fecha de inicio del proceso, en formato dd-mm-aaaa</t>
        </r>
      </text>
    </comment>
    <comment ref="F10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text/>
    </comment>
    <comment ref="C1055" authorId="2" shapeId="0">
      <text>
        <r>
          <rPr>
            <sz val="11"/>
            <color theme="1"/>
            <rFont val="Calibri"/>
            <family val="2"/>
            <scheme val="minor"/>
          </rPr>
          <t>Introduzca la fecha prevista de adjudicación, en formato dd-mm-aaaa</t>
        </r>
      </text>
    </comment>
    <comment ref="F1055" authorId="2" shapeId="0">
      <text/>
    </comment>
    <comment ref="F1056" authorId="2" shapeId="0">
      <text/>
    </comment>
    <comment ref="A1058" authorId="2" shapeId="0">
      <text>
        <r>
          <rPr>
            <sz val="11"/>
            <color theme="1"/>
            <rFont val="Calibri"/>
            <family val="2"/>
            <scheme val="minor"/>
          </rPr>
          <t>Introduzca un codigo UNSPSC</t>
        </r>
      </text>
    </comment>
    <comment ref="B1058" authorId="2" shapeId="0">
      <text>
        <r>
          <rPr>
            <sz val="11"/>
            <color theme="1"/>
            <rFont val="Calibri"/>
            <family val="2"/>
            <scheme val="minor"/>
          </rPr>
          <t>Descripción calculada automáticamente a partir de código del artículo</t>
        </r>
      </text>
    </comment>
    <comment ref="C1058" authorId="2" shapeId="0">
      <text>
        <r>
          <rPr>
            <sz val="11"/>
            <color theme="1"/>
            <rFont val="Calibri"/>
            <family val="2"/>
            <scheme val="minor"/>
          </rPr>
          <t>Seleccione un valor de la lista</t>
        </r>
      </text>
    </comment>
    <comment ref="D1058" authorId="2" shapeId="0">
      <text>
        <r>
          <rPr>
            <sz val="11"/>
            <color theme="1"/>
            <rFont val="Calibri"/>
            <family val="2"/>
            <scheme val="minor"/>
          </rPr>
          <t>Introduzca un número con dos decimales como máximo. Debe ser igual o mayor a la "Cantidad Real Consumida"</t>
        </r>
      </text>
    </comment>
    <comment ref="E1058" authorId="2" shapeId="0">
      <text>
        <r>
          <rPr>
            <sz val="11"/>
            <color theme="1"/>
            <rFont val="Calibri"/>
            <family val="2"/>
            <scheme val="minor"/>
          </rPr>
          <t>Introduzca un número con dos decimales como máximo</t>
        </r>
      </text>
    </comment>
    <comment ref="F1058" authorId="2" shapeId="0">
      <text>
        <r>
          <rPr>
            <sz val="11"/>
            <color theme="1"/>
            <rFont val="Calibri"/>
            <family val="2"/>
            <scheme val="minor"/>
          </rPr>
          <t>Monto calculado automáticamente por el sistema</t>
        </r>
      </text>
    </comment>
    <comment ref="A1081" authorId="2" shapeId="0">
      <text>
        <r>
          <rPr>
            <sz val="11"/>
            <color theme="1"/>
            <rFont val="Calibri"/>
            <family val="2"/>
            <scheme val="minor"/>
          </rPr>
          <t>Introducir un texto con el nombre o referencia de la contratación</t>
        </r>
      </text>
    </comment>
    <comment ref="B1081" authorId="2" shapeId="0">
      <text>
        <r>
          <rPr>
            <sz val="11"/>
            <color theme="1"/>
            <rFont val="Calibri"/>
            <family val="2"/>
            <scheme val="minor"/>
          </rPr>
          <t>Introduzca un texto con la finalidad de la contratación</t>
        </r>
      </text>
    </comment>
    <comment ref="C1081" authorId="2" shapeId="0">
      <text>
        <r>
          <rPr>
            <sz val="11"/>
            <color theme="1"/>
            <rFont val="Calibri"/>
            <family val="2"/>
            <scheme val="minor"/>
          </rPr>
          <t>Seleccionar un valor del listado</t>
        </r>
      </text>
    </comment>
    <comment ref="D1081" authorId="2" shapeId="0">
      <text>
        <r>
          <rPr>
            <sz val="11"/>
            <color theme="1"/>
            <rFont val="Calibri"/>
            <family val="2"/>
            <scheme val="minor"/>
          </rPr>
          <t>Seleccione el tipo de procedimiento</t>
        </r>
      </text>
    </comment>
    <comment ref="E1081" authorId="2" shapeId="0">
      <text>
        <r>
          <rPr>
            <sz val="11"/>
            <color theme="1"/>
            <rFont val="Calibri"/>
            <family val="2"/>
            <scheme val="minor"/>
          </rPr>
          <t>Seleccione un valor de la lista</t>
        </r>
      </text>
    </comment>
    <comment ref="F1081" authorId="2" shapeId="0">
      <text>
        <r>
          <rPr>
            <sz val="11"/>
            <color theme="1"/>
            <rFont val="Calibri"/>
            <family val="2"/>
            <scheme val="minor"/>
          </rPr>
          <t>Introduzca el código SNIP</t>
        </r>
      </text>
    </comment>
    <comment ref="C1082" authorId="2" shapeId="0">
      <text>
        <r>
          <rPr>
            <sz val="11"/>
            <color theme="1"/>
            <rFont val="Calibri"/>
            <family val="2"/>
            <scheme val="minor"/>
          </rPr>
          <t>Introduzca la fecha de inicio del proceso, en formato dd-mm-aaaa</t>
        </r>
      </text>
    </comment>
    <comment ref="F10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2" shapeId="0">
      <text/>
    </comment>
    <comment ref="C1084" authorId="2" shapeId="0">
      <text>
        <r>
          <rPr>
            <sz val="11"/>
            <color theme="1"/>
            <rFont val="Calibri"/>
            <family val="2"/>
            <scheme val="minor"/>
          </rPr>
          <t>Introduzca la fecha prevista de adjudicación, en formato dd-mm-aaaa</t>
        </r>
      </text>
    </comment>
    <comment ref="F1084" authorId="2" shapeId="0">
      <text/>
    </comment>
    <comment ref="F1085" authorId="2" shapeId="0">
      <text/>
    </comment>
    <comment ref="A1087" authorId="2" shapeId="0">
      <text>
        <r>
          <rPr>
            <sz val="11"/>
            <color theme="1"/>
            <rFont val="Calibri"/>
            <family val="2"/>
            <scheme val="minor"/>
          </rPr>
          <t>Introduzca un codigo UNSPSC</t>
        </r>
      </text>
    </comment>
    <comment ref="B1087" authorId="2" shapeId="0">
      <text>
        <r>
          <rPr>
            <sz val="11"/>
            <color theme="1"/>
            <rFont val="Calibri"/>
            <family val="2"/>
            <scheme val="minor"/>
          </rPr>
          <t>Descripción calculada automáticamente a partir de código del artículo</t>
        </r>
      </text>
    </comment>
    <comment ref="C1087" authorId="2" shapeId="0">
      <text>
        <r>
          <rPr>
            <sz val="11"/>
            <color theme="1"/>
            <rFont val="Calibri"/>
            <family val="2"/>
            <scheme val="minor"/>
          </rPr>
          <t>Seleccione un valor de la lista</t>
        </r>
      </text>
    </comment>
    <comment ref="D1087" authorId="2" shapeId="0">
      <text>
        <r>
          <rPr>
            <sz val="11"/>
            <color theme="1"/>
            <rFont val="Calibri"/>
            <family val="2"/>
            <scheme val="minor"/>
          </rPr>
          <t>Introduzca un número con dos decimales como máximo. Debe ser igual o mayor a la "Cantidad Real Consumida"</t>
        </r>
      </text>
    </comment>
    <comment ref="E1087" authorId="2" shapeId="0">
      <text>
        <r>
          <rPr>
            <sz val="11"/>
            <color theme="1"/>
            <rFont val="Calibri"/>
            <family val="2"/>
            <scheme val="minor"/>
          </rPr>
          <t>Introduzca un número con dos decimales como máximo</t>
        </r>
      </text>
    </comment>
    <comment ref="F1087" authorId="2" shapeId="0">
      <text>
        <r>
          <rPr>
            <sz val="11"/>
            <color theme="1"/>
            <rFont val="Calibri"/>
            <family val="2"/>
            <scheme val="minor"/>
          </rPr>
          <t>Monto calculado automáticamente por el sistema</t>
        </r>
      </text>
    </comment>
    <comment ref="A1093" authorId="2" shapeId="0">
      <text>
        <r>
          <rPr>
            <sz val="11"/>
            <color theme="1"/>
            <rFont val="Calibri"/>
            <family val="2"/>
            <scheme val="minor"/>
          </rPr>
          <t>Introducir un texto con el nombre o referencia de la contratación</t>
        </r>
      </text>
    </comment>
    <comment ref="B1093" authorId="2" shapeId="0">
      <text>
        <r>
          <rPr>
            <sz val="11"/>
            <color theme="1"/>
            <rFont val="Calibri"/>
            <family val="2"/>
            <scheme val="minor"/>
          </rPr>
          <t>Introduzca un texto con la finalidad de la contratación</t>
        </r>
      </text>
    </comment>
    <comment ref="C1093" authorId="2" shapeId="0">
      <text>
        <r>
          <rPr>
            <sz val="11"/>
            <color theme="1"/>
            <rFont val="Calibri"/>
            <family val="2"/>
            <scheme val="minor"/>
          </rPr>
          <t>Seleccionar un valor del listado</t>
        </r>
      </text>
    </comment>
    <comment ref="D1093" authorId="2" shapeId="0">
      <text>
        <r>
          <rPr>
            <sz val="11"/>
            <color theme="1"/>
            <rFont val="Calibri"/>
            <family val="2"/>
            <scheme val="minor"/>
          </rPr>
          <t>Seleccione el tipo de procedimiento</t>
        </r>
      </text>
    </comment>
    <comment ref="E1093" authorId="2" shapeId="0">
      <text>
        <r>
          <rPr>
            <sz val="11"/>
            <color theme="1"/>
            <rFont val="Calibri"/>
            <family val="2"/>
            <scheme val="minor"/>
          </rPr>
          <t>Seleccione un valor de la lista</t>
        </r>
      </text>
    </comment>
    <comment ref="F1093" authorId="2" shapeId="0">
      <text>
        <r>
          <rPr>
            <sz val="11"/>
            <color theme="1"/>
            <rFont val="Calibri"/>
            <family val="2"/>
            <scheme val="minor"/>
          </rPr>
          <t>Introduzca el código SNIP</t>
        </r>
      </text>
    </comment>
    <comment ref="C1094" authorId="2" shapeId="0">
      <text>
        <r>
          <rPr>
            <sz val="11"/>
            <color theme="1"/>
            <rFont val="Calibri"/>
            <family val="2"/>
            <scheme val="minor"/>
          </rPr>
          <t>Introduzca la fecha de inicio del proceso, en formato dd-mm-aaaa</t>
        </r>
      </text>
    </comment>
    <comment ref="F10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2" shapeId="0">
      <text/>
    </comment>
    <comment ref="C1096" authorId="2" shapeId="0">
      <text>
        <r>
          <rPr>
            <sz val="11"/>
            <color theme="1"/>
            <rFont val="Calibri"/>
            <family val="2"/>
            <scheme val="minor"/>
          </rPr>
          <t>Introduzca la fecha prevista de adjudicación, en formato dd-mm-aaaa</t>
        </r>
      </text>
    </comment>
    <comment ref="F1096" authorId="2" shapeId="0">
      <text/>
    </comment>
    <comment ref="F1097" authorId="2" shapeId="0">
      <text/>
    </comment>
    <comment ref="A1099" authorId="2" shapeId="0">
      <text>
        <r>
          <rPr>
            <sz val="11"/>
            <color theme="1"/>
            <rFont val="Calibri"/>
            <family val="2"/>
            <scheme val="minor"/>
          </rPr>
          <t>Introduzca un codigo UNSPSC</t>
        </r>
      </text>
    </comment>
    <comment ref="B1099" authorId="2" shapeId="0">
      <text>
        <r>
          <rPr>
            <sz val="11"/>
            <color theme="1"/>
            <rFont val="Calibri"/>
            <family val="2"/>
            <scheme val="minor"/>
          </rPr>
          <t>Descripción calculada automáticamente a partir de código del artículo</t>
        </r>
      </text>
    </comment>
    <comment ref="C1099" authorId="2" shapeId="0">
      <text>
        <r>
          <rPr>
            <sz val="11"/>
            <color theme="1"/>
            <rFont val="Calibri"/>
            <family val="2"/>
            <scheme val="minor"/>
          </rPr>
          <t>Seleccione un valor de la lista</t>
        </r>
      </text>
    </comment>
    <comment ref="D1099" authorId="2" shapeId="0">
      <text>
        <r>
          <rPr>
            <sz val="11"/>
            <color theme="1"/>
            <rFont val="Calibri"/>
            <family val="2"/>
            <scheme val="minor"/>
          </rPr>
          <t>Introduzca un número con dos decimales como máximo. Debe ser igual o mayor a la "Cantidad Real Consumida"</t>
        </r>
      </text>
    </comment>
    <comment ref="E1099" authorId="2" shapeId="0">
      <text>
        <r>
          <rPr>
            <sz val="11"/>
            <color theme="1"/>
            <rFont val="Calibri"/>
            <family val="2"/>
            <scheme val="minor"/>
          </rPr>
          <t>Introduzca un número con dos decimales como máximo</t>
        </r>
      </text>
    </comment>
    <comment ref="F1099" authorId="2" shapeId="0">
      <text>
        <r>
          <rPr>
            <sz val="11"/>
            <color theme="1"/>
            <rFont val="Calibri"/>
            <family val="2"/>
            <scheme val="minor"/>
          </rPr>
          <t>Monto calculado automáticamente por el sistema</t>
        </r>
      </text>
    </comment>
    <comment ref="A1140" authorId="2" shapeId="0">
      <text>
        <r>
          <rPr>
            <sz val="11"/>
            <color theme="1"/>
            <rFont val="Calibri"/>
            <family val="2"/>
            <scheme val="minor"/>
          </rPr>
          <t>Introducir un texto con el nombre o referencia de la contratación</t>
        </r>
      </text>
    </comment>
    <comment ref="B1140" authorId="2" shapeId="0">
      <text>
        <r>
          <rPr>
            <sz val="11"/>
            <color theme="1"/>
            <rFont val="Calibri"/>
            <family val="2"/>
            <scheme val="minor"/>
          </rPr>
          <t>Introduzca un texto con la finalidad de la contratación</t>
        </r>
      </text>
    </comment>
    <comment ref="C1140" authorId="2" shapeId="0">
      <text>
        <r>
          <rPr>
            <sz val="11"/>
            <color theme="1"/>
            <rFont val="Calibri"/>
            <family val="2"/>
            <scheme val="minor"/>
          </rPr>
          <t>Seleccionar un valor del listado</t>
        </r>
      </text>
    </comment>
    <comment ref="D1140" authorId="2" shapeId="0">
      <text>
        <r>
          <rPr>
            <sz val="11"/>
            <color theme="1"/>
            <rFont val="Calibri"/>
            <family val="2"/>
            <scheme val="minor"/>
          </rPr>
          <t>Seleccione el tipo de procedimiento</t>
        </r>
      </text>
    </comment>
    <comment ref="E1140" authorId="2" shapeId="0">
      <text>
        <r>
          <rPr>
            <sz val="11"/>
            <color theme="1"/>
            <rFont val="Calibri"/>
            <family val="2"/>
            <scheme val="minor"/>
          </rPr>
          <t>Seleccione un valor de la lista</t>
        </r>
      </text>
    </comment>
    <comment ref="F1140" authorId="2" shapeId="0">
      <text>
        <r>
          <rPr>
            <sz val="11"/>
            <color theme="1"/>
            <rFont val="Calibri"/>
            <family val="2"/>
            <scheme val="minor"/>
          </rPr>
          <t>Introduzca el código SNIP</t>
        </r>
      </text>
    </comment>
    <comment ref="C1141" authorId="2" shapeId="0">
      <text>
        <r>
          <rPr>
            <sz val="11"/>
            <color theme="1"/>
            <rFont val="Calibri"/>
            <family val="2"/>
            <scheme val="minor"/>
          </rPr>
          <t>Introduzca la fecha de inicio del proceso, en formato dd-mm-aaaa</t>
        </r>
      </text>
    </comment>
    <comment ref="F11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text/>
    </comment>
    <comment ref="C1143" authorId="2" shapeId="0">
      <text>
        <r>
          <rPr>
            <sz val="11"/>
            <color theme="1"/>
            <rFont val="Calibri"/>
            <family val="2"/>
            <scheme val="minor"/>
          </rPr>
          <t>Introduzca la fecha prevista de adjudicación, en formato dd-mm-aaaa</t>
        </r>
      </text>
    </comment>
    <comment ref="F1143" authorId="2" shapeId="0">
      <text/>
    </comment>
    <comment ref="F1144" authorId="2" shapeId="0">
      <text/>
    </comment>
    <comment ref="A1146" authorId="2" shapeId="0">
      <text>
        <r>
          <rPr>
            <sz val="11"/>
            <color theme="1"/>
            <rFont val="Calibri"/>
            <family val="2"/>
            <scheme val="minor"/>
          </rPr>
          <t>Introduzca un codigo UNSPSC</t>
        </r>
      </text>
    </comment>
    <comment ref="B1146" authorId="2" shapeId="0">
      <text>
        <r>
          <rPr>
            <sz val="11"/>
            <color theme="1"/>
            <rFont val="Calibri"/>
            <family val="2"/>
            <scheme val="minor"/>
          </rPr>
          <t>Descripción calculada automáticamente a partir de código del artículo</t>
        </r>
      </text>
    </comment>
    <comment ref="C1146" authorId="2" shapeId="0">
      <text>
        <r>
          <rPr>
            <sz val="11"/>
            <color theme="1"/>
            <rFont val="Calibri"/>
            <family val="2"/>
            <scheme val="minor"/>
          </rPr>
          <t>Seleccione un valor de la lista</t>
        </r>
      </text>
    </comment>
    <comment ref="D1146" authorId="2" shapeId="0">
      <text>
        <r>
          <rPr>
            <sz val="11"/>
            <color theme="1"/>
            <rFont val="Calibri"/>
            <family val="2"/>
            <scheme val="minor"/>
          </rPr>
          <t>Introduzca un número con dos decimales como máximo. Debe ser igual o mayor a la "Cantidad Real Consumida"</t>
        </r>
      </text>
    </comment>
    <comment ref="E1146" authorId="2" shapeId="0">
      <text>
        <r>
          <rPr>
            <sz val="11"/>
            <color theme="1"/>
            <rFont val="Calibri"/>
            <family val="2"/>
            <scheme val="minor"/>
          </rPr>
          <t>Introduzca un número con dos decimales como máximo</t>
        </r>
      </text>
    </comment>
    <comment ref="F1146" authorId="2" shapeId="0">
      <text>
        <r>
          <rPr>
            <sz val="11"/>
            <color theme="1"/>
            <rFont val="Calibri"/>
            <family val="2"/>
            <scheme val="minor"/>
          </rPr>
          <t>Monto calculado automáticamente por el sistema</t>
        </r>
      </text>
    </comment>
    <comment ref="A1151" authorId="2" shapeId="0">
      <text>
        <r>
          <rPr>
            <sz val="11"/>
            <color theme="1"/>
            <rFont val="Calibri"/>
            <family val="2"/>
            <scheme val="minor"/>
          </rPr>
          <t>Introducir un texto con el nombre o referencia de la contratación</t>
        </r>
      </text>
    </comment>
    <comment ref="B1151" authorId="2" shapeId="0">
      <text>
        <r>
          <rPr>
            <sz val="11"/>
            <color theme="1"/>
            <rFont val="Calibri"/>
            <family val="2"/>
            <scheme val="minor"/>
          </rPr>
          <t>Introduzca un texto con la finalidad de la contratación</t>
        </r>
      </text>
    </comment>
    <comment ref="C1151" authorId="2" shapeId="0">
      <text>
        <r>
          <rPr>
            <sz val="11"/>
            <color theme="1"/>
            <rFont val="Calibri"/>
            <family val="2"/>
            <scheme val="minor"/>
          </rPr>
          <t>Seleccionar un valor del listado</t>
        </r>
      </text>
    </comment>
    <comment ref="D1151" authorId="2" shapeId="0">
      <text>
        <r>
          <rPr>
            <sz val="11"/>
            <color theme="1"/>
            <rFont val="Calibri"/>
            <family val="2"/>
            <scheme val="minor"/>
          </rPr>
          <t>Seleccione el tipo de procedimiento</t>
        </r>
      </text>
    </comment>
    <comment ref="E1151" authorId="2" shapeId="0">
      <text>
        <r>
          <rPr>
            <sz val="11"/>
            <color theme="1"/>
            <rFont val="Calibri"/>
            <family val="2"/>
            <scheme val="minor"/>
          </rPr>
          <t>Seleccione un valor de la lista</t>
        </r>
      </text>
    </comment>
    <comment ref="F1151" authorId="2" shapeId="0">
      <text>
        <r>
          <rPr>
            <sz val="11"/>
            <color theme="1"/>
            <rFont val="Calibri"/>
            <family val="2"/>
            <scheme val="minor"/>
          </rPr>
          <t>Introduzca el código SNIP</t>
        </r>
      </text>
    </comment>
    <comment ref="C1152" authorId="2" shapeId="0">
      <text>
        <r>
          <rPr>
            <sz val="11"/>
            <color theme="1"/>
            <rFont val="Calibri"/>
            <family val="2"/>
            <scheme val="minor"/>
          </rPr>
          <t>Introduzca la fecha de inicio del proceso, en formato dd-mm-aaaa</t>
        </r>
      </text>
    </comment>
    <comment ref="F11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2" shapeId="0">
      <text/>
    </comment>
    <comment ref="C1154" authorId="2" shapeId="0">
      <text>
        <r>
          <rPr>
            <sz val="11"/>
            <color theme="1"/>
            <rFont val="Calibri"/>
            <family val="2"/>
            <scheme val="minor"/>
          </rPr>
          <t>Introduzca la fecha prevista de adjudicación, en formato dd-mm-aaaa</t>
        </r>
      </text>
    </comment>
    <comment ref="F1154" authorId="2" shapeId="0">
      <text/>
    </comment>
    <comment ref="F1155" authorId="2" shapeId="0">
      <text/>
    </comment>
    <comment ref="A1157" authorId="2" shapeId="0">
      <text>
        <r>
          <rPr>
            <sz val="11"/>
            <color theme="1"/>
            <rFont val="Calibri"/>
            <family val="2"/>
            <scheme val="minor"/>
          </rPr>
          <t>Introduzca un codigo UNSPSC</t>
        </r>
      </text>
    </comment>
    <comment ref="B1157" authorId="2" shapeId="0">
      <text>
        <r>
          <rPr>
            <sz val="11"/>
            <color theme="1"/>
            <rFont val="Calibri"/>
            <family val="2"/>
            <scheme val="minor"/>
          </rPr>
          <t>Descripción calculada automáticamente a partir de código del artículo</t>
        </r>
      </text>
    </comment>
    <comment ref="C1157" authorId="2" shapeId="0">
      <text>
        <r>
          <rPr>
            <sz val="11"/>
            <color theme="1"/>
            <rFont val="Calibri"/>
            <family val="2"/>
            <scheme val="minor"/>
          </rPr>
          <t>Seleccione un valor de la lista</t>
        </r>
      </text>
    </comment>
    <comment ref="D1157" authorId="2" shapeId="0">
      <text>
        <r>
          <rPr>
            <sz val="11"/>
            <color theme="1"/>
            <rFont val="Calibri"/>
            <family val="2"/>
            <scheme val="minor"/>
          </rPr>
          <t>Introduzca un número con dos decimales como máximo. Debe ser igual o mayor a la "Cantidad Real Consumida"</t>
        </r>
      </text>
    </comment>
    <comment ref="E1157" authorId="2" shapeId="0">
      <text>
        <r>
          <rPr>
            <sz val="11"/>
            <color theme="1"/>
            <rFont val="Calibri"/>
            <family val="2"/>
            <scheme val="minor"/>
          </rPr>
          <t>Introduzca un número con dos decimales como máximo</t>
        </r>
      </text>
    </comment>
    <comment ref="F1157" authorId="2" shapeId="0">
      <text>
        <r>
          <rPr>
            <sz val="11"/>
            <color theme="1"/>
            <rFont val="Calibri"/>
            <family val="2"/>
            <scheme val="minor"/>
          </rPr>
          <t>Monto calculado automáticamente por el sistema</t>
        </r>
      </text>
    </comment>
    <comment ref="A1164" authorId="2" shapeId="0">
      <text>
        <r>
          <rPr>
            <sz val="11"/>
            <color theme="1"/>
            <rFont val="Calibri"/>
            <family val="2"/>
            <scheme val="minor"/>
          </rPr>
          <t>Introducir un texto con el nombre o referencia de la contratación</t>
        </r>
      </text>
    </comment>
    <comment ref="B1164" authorId="2" shapeId="0">
      <text>
        <r>
          <rPr>
            <sz val="11"/>
            <color theme="1"/>
            <rFont val="Calibri"/>
            <family val="2"/>
            <scheme val="minor"/>
          </rPr>
          <t>Introduzca un texto con la finalidad de la contratación</t>
        </r>
      </text>
    </comment>
    <comment ref="C1164" authorId="2" shapeId="0">
      <text>
        <r>
          <rPr>
            <sz val="11"/>
            <color theme="1"/>
            <rFont val="Calibri"/>
            <family val="2"/>
            <scheme val="minor"/>
          </rPr>
          <t>Seleccionar un valor del listado</t>
        </r>
      </text>
    </comment>
    <comment ref="D1164" authorId="2" shapeId="0">
      <text>
        <r>
          <rPr>
            <sz val="11"/>
            <color theme="1"/>
            <rFont val="Calibri"/>
            <family val="2"/>
            <scheme val="minor"/>
          </rPr>
          <t>Seleccione el tipo de procedimiento</t>
        </r>
      </text>
    </comment>
    <comment ref="E1164" authorId="2" shapeId="0">
      <text>
        <r>
          <rPr>
            <sz val="11"/>
            <color theme="1"/>
            <rFont val="Calibri"/>
            <family val="2"/>
            <scheme val="minor"/>
          </rPr>
          <t>Seleccione un valor de la lista</t>
        </r>
      </text>
    </comment>
    <comment ref="F1164" authorId="2" shapeId="0">
      <text>
        <r>
          <rPr>
            <sz val="11"/>
            <color theme="1"/>
            <rFont val="Calibri"/>
            <family val="2"/>
            <scheme val="minor"/>
          </rPr>
          <t>Introduzca el código SNIP</t>
        </r>
      </text>
    </comment>
    <comment ref="C1165" authorId="2" shapeId="0">
      <text>
        <r>
          <rPr>
            <sz val="11"/>
            <color theme="1"/>
            <rFont val="Calibri"/>
            <family val="2"/>
            <scheme val="minor"/>
          </rPr>
          <t>Introduzca la fecha de inicio del proceso, en formato dd-mm-aaaa</t>
        </r>
      </text>
    </comment>
    <comment ref="F11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2" shapeId="0">
      <text/>
    </comment>
    <comment ref="C1167" authorId="2" shapeId="0">
      <text>
        <r>
          <rPr>
            <sz val="11"/>
            <color theme="1"/>
            <rFont val="Calibri"/>
            <family val="2"/>
            <scheme val="minor"/>
          </rPr>
          <t>Introduzca la fecha prevista de adjudicación, en formato dd-mm-aaaa</t>
        </r>
      </text>
    </comment>
    <comment ref="F1167" authorId="2" shapeId="0">
      <text/>
    </comment>
    <comment ref="F1168" authorId="2" shapeId="0">
      <text/>
    </comment>
    <comment ref="A1170" authorId="2" shapeId="0">
      <text>
        <r>
          <rPr>
            <sz val="11"/>
            <color theme="1"/>
            <rFont val="Calibri"/>
            <family val="2"/>
            <scheme val="minor"/>
          </rPr>
          <t>Introduzca un codigo UNSPSC</t>
        </r>
      </text>
    </comment>
    <comment ref="B1170" authorId="2" shapeId="0">
      <text>
        <r>
          <rPr>
            <sz val="11"/>
            <color theme="1"/>
            <rFont val="Calibri"/>
            <family val="2"/>
            <scheme val="minor"/>
          </rPr>
          <t>Descripción calculada automáticamente a partir de código del artículo</t>
        </r>
      </text>
    </comment>
    <comment ref="C1170" authorId="2" shapeId="0">
      <text>
        <r>
          <rPr>
            <sz val="11"/>
            <color theme="1"/>
            <rFont val="Calibri"/>
            <family val="2"/>
            <scheme val="minor"/>
          </rPr>
          <t>Seleccione un valor de la lista</t>
        </r>
      </text>
    </comment>
    <comment ref="D1170" authorId="2" shapeId="0">
      <text>
        <r>
          <rPr>
            <sz val="11"/>
            <color theme="1"/>
            <rFont val="Calibri"/>
            <family val="2"/>
            <scheme val="minor"/>
          </rPr>
          <t>Introduzca un número con dos decimales como máximo. Debe ser igual o mayor a la "Cantidad Real Consumida"</t>
        </r>
      </text>
    </comment>
    <comment ref="E1170" authorId="2" shapeId="0">
      <text>
        <r>
          <rPr>
            <sz val="11"/>
            <color theme="1"/>
            <rFont val="Calibri"/>
            <family val="2"/>
            <scheme val="minor"/>
          </rPr>
          <t>Introduzca un número con dos decimales como máximo</t>
        </r>
      </text>
    </comment>
    <comment ref="F1170" authorId="2" shapeId="0">
      <text>
        <r>
          <rPr>
            <sz val="11"/>
            <color theme="1"/>
            <rFont val="Calibri"/>
            <family val="2"/>
            <scheme val="minor"/>
          </rPr>
          <t>Monto calculado automáticamente por el sistema</t>
        </r>
      </text>
    </comment>
    <comment ref="A1183" authorId="2" shapeId="0">
      <text>
        <r>
          <rPr>
            <sz val="11"/>
            <color theme="1"/>
            <rFont val="Calibri"/>
            <family val="2"/>
            <scheme val="minor"/>
          </rPr>
          <t>Introducir un texto con el nombre o referencia de la contratación</t>
        </r>
      </text>
    </comment>
    <comment ref="B1183" authorId="2" shapeId="0">
      <text>
        <r>
          <rPr>
            <sz val="11"/>
            <color theme="1"/>
            <rFont val="Calibri"/>
            <family val="2"/>
            <scheme val="minor"/>
          </rPr>
          <t>Introduzca un texto con la finalidad de la contratación</t>
        </r>
      </text>
    </comment>
    <comment ref="C1183" authorId="2" shapeId="0">
      <text>
        <r>
          <rPr>
            <sz val="11"/>
            <color theme="1"/>
            <rFont val="Calibri"/>
            <family val="2"/>
            <scheme val="minor"/>
          </rPr>
          <t>Seleccionar un valor del listado</t>
        </r>
      </text>
    </comment>
    <comment ref="D1183" authorId="2" shapeId="0">
      <text>
        <r>
          <rPr>
            <sz val="11"/>
            <color theme="1"/>
            <rFont val="Calibri"/>
            <family val="2"/>
            <scheme val="minor"/>
          </rPr>
          <t>Seleccione el tipo de procedimiento</t>
        </r>
      </text>
    </comment>
    <comment ref="E1183" authorId="2" shapeId="0">
      <text>
        <r>
          <rPr>
            <sz val="11"/>
            <color theme="1"/>
            <rFont val="Calibri"/>
            <family val="2"/>
            <scheme val="minor"/>
          </rPr>
          <t>Seleccione un valor de la lista</t>
        </r>
      </text>
    </comment>
    <comment ref="F1183" authorId="2" shapeId="0">
      <text>
        <r>
          <rPr>
            <sz val="11"/>
            <color theme="1"/>
            <rFont val="Calibri"/>
            <family val="2"/>
            <scheme val="minor"/>
          </rPr>
          <t>Introduzca el código SNIP</t>
        </r>
      </text>
    </comment>
    <comment ref="C1184" authorId="2" shapeId="0">
      <text>
        <r>
          <rPr>
            <sz val="11"/>
            <color theme="1"/>
            <rFont val="Calibri"/>
            <family val="2"/>
            <scheme val="minor"/>
          </rPr>
          <t>Introduzca la fecha de inicio del proceso, en formato dd-mm-aaaa</t>
        </r>
      </text>
    </comment>
    <comment ref="F11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2" shapeId="0">
      <text/>
    </comment>
    <comment ref="C1186" authorId="2" shapeId="0">
      <text>
        <r>
          <rPr>
            <sz val="11"/>
            <color theme="1"/>
            <rFont val="Calibri"/>
            <family val="2"/>
            <scheme val="minor"/>
          </rPr>
          <t>Introduzca la fecha prevista de adjudicación, en formato dd-mm-aaaa</t>
        </r>
      </text>
    </comment>
    <comment ref="F1186" authorId="2" shapeId="0">
      <text/>
    </comment>
    <comment ref="F1187" authorId="2" shapeId="0">
      <text/>
    </comment>
    <comment ref="A1189" authorId="2" shapeId="0">
      <text>
        <r>
          <rPr>
            <sz val="11"/>
            <color theme="1"/>
            <rFont val="Calibri"/>
            <family val="2"/>
            <scheme val="minor"/>
          </rPr>
          <t>Introduzca un codigo UNSPSC</t>
        </r>
      </text>
    </comment>
    <comment ref="B1189" authorId="2" shapeId="0">
      <text>
        <r>
          <rPr>
            <sz val="11"/>
            <color theme="1"/>
            <rFont val="Calibri"/>
            <family val="2"/>
            <scheme val="minor"/>
          </rPr>
          <t>Descripción calculada automáticamente a partir de código del artículo</t>
        </r>
      </text>
    </comment>
    <comment ref="C1189" authorId="2" shapeId="0">
      <text>
        <r>
          <rPr>
            <sz val="11"/>
            <color theme="1"/>
            <rFont val="Calibri"/>
            <family val="2"/>
            <scheme val="minor"/>
          </rPr>
          <t>Seleccione un valor de la lista</t>
        </r>
      </text>
    </comment>
    <comment ref="D1189" authorId="2" shapeId="0">
      <text>
        <r>
          <rPr>
            <sz val="11"/>
            <color theme="1"/>
            <rFont val="Calibri"/>
            <family val="2"/>
            <scheme val="minor"/>
          </rPr>
          <t>Introduzca un número con dos decimales como máximo. Debe ser igual o mayor a la "Cantidad Real Consumida"</t>
        </r>
      </text>
    </comment>
    <comment ref="E1189" authorId="2" shapeId="0">
      <text>
        <r>
          <rPr>
            <sz val="11"/>
            <color theme="1"/>
            <rFont val="Calibri"/>
            <family val="2"/>
            <scheme val="minor"/>
          </rPr>
          <t>Introduzca un número con dos decimales como máximo</t>
        </r>
      </text>
    </comment>
    <comment ref="F1189" authorId="2" shapeId="0">
      <text>
        <r>
          <rPr>
            <sz val="11"/>
            <color theme="1"/>
            <rFont val="Calibri"/>
            <family val="2"/>
            <scheme val="minor"/>
          </rPr>
          <t>Monto calculado automáticamente por el sistema</t>
        </r>
      </text>
    </comment>
    <comment ref="A1200" authorId="2" shapeId="0">
      <text>
        <r>
          <rPr>
            <sz val="11"/>
            <color theme="1"/>
            <rFont val="Calibri"/>
            <family val="2"/>
            <scheme val="minor"/>
          </rPr>
          <t>Introducir un texto con el nombre o referencia de la contratación</t>
        </r>
      </text>
    </comment>
    <comment ref="B1200" authorId="2" shapeId="0">
      <text>
        <r>
          <rPr>
            <sz val="11"/>
            <color theme="1"/>
            <rFont val="Calibri"/>
            <family val="2"/>
            <scheme val="minor"/>
          </rPr>
          <t>Introduzca un texto con la finalidad de la contratación</t>
        </r>
      </text>
    </comment>
    <comment ref="C1200" authorId="2" shapeId="0">
      <text>
        <r>
          <rPr>
            <sz val="11"/>
            <color theme="1"/>
            <rFont val="Calibri"/>
            <family val="2"/>
            <scheme val="minor"/>
          </rPr>
          <t>Seleccionar un valor del listado</t>
        </r>
      </text>
    </comment>
    <comment ref="D1200" authorId="2" shapeId="0">
      <text>
        <r>
          <rPr>
            <sz val="11"/>
            <color theme="1"/>
            <rFont val="Calibri"/>
            <family val="2"/>
            <scheme val="minor"/>
          </rPr>
          <t>Seleccione el tipo de procedimiento</t>
        </r>
      </text>
    </comment>
    <comment ref="E1200" authorId="2" shapeId="0">
      <text>
        <r>
          <rPr>
            <sz val="11"/>
            <color theme="1"/>
            <rFont val="Calibri"/>
            <family val="2"/>
            <scheme val="minor"/>
          </rPr>
          <t>Seleccione un valor de la lista</t>
        </r>
      </text>
    </comment>
    <comment ref="F1200" authorId="2" shapeId="0">
      <text>
        <r>
          <rPr>
            <sz val="11"/>
            <color theme="1"/>
            <rFont val="Calibri"/>
            <family val="2"/>
            <scheme val="minor"/>
          </rPr>
          <t>Introduzca el código SNIP</t>
        </r>
      </text>
    </comment>
    <comment ref="C1201" authorId="2" shapeId="0">
      <text>
        <r>
          <rPr>
            <sz val="11"/>
            <color theme="1"/>
            <rFont val="Calibri"/>
            <family val="2"/>
            <scheme val="minor"/>
          </rPr>
          <t>Introduzca la fecha de inicio del proceso, en formato dd-mm-aaaa</t>
        </r>
      </text>
    </comment>
    <comment ref="F12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2" shapeId="0">
      <text/>
    </comment>
    <comment ref="C1203" authorId="2" shapeId="0">
      <text>
        <r>
          <rPr>
            <sz val="11"/>
            <color theme="1"/>
            <rFont val="Calibri"/>
            <family val="2"/>
            <scheme val="minor"/>
          </rPr>
          <t>Introduzca la fecha prevista de adjudicación, en formato dd-mm-aaaa</t>
        </r>
      </text>
    </comment>
    <comment ref="F1203" authorId="2" shapeId="0">
      <text/>
    </comment>
    <comment ref="F1204" authorId="2" shapeId="0">
      <text/>
    </comment>
    <comment ref="A1206" authorId="2" shapeId="0">
      <text>
        <r>
          <rPr>
            <sz val="11"/>
            <color theme="1"/>
            <rFont val="Calibri"/>
            <family val="2"/>
            <scheme val="minor"/>
          </rPr>
          <t>Introduzca un codigo UNSPSC</t>
        </r>
      </text>
    </comment>
    <comment ref="B1206" authorId="2" shapeId="0">
      <text>
        <r>
          <rPr>
            <sz val="11"/>
            <color theme="1"/>
            <rFont val="Calibri"/>
            <family val="2"/>
            <scheme val="minor"/>
          </rPr>
          <t>Descripción calculada automáticamente a partir de código del artículo</t>
        </r>
      </text>
    </comment>
    <comment ref="C1206" authorId="2" shapeId="0">
      <text>
        <r>
          <rPr>
            <sz val="11"/>
            <color theme="1"/>
            <rFont val="Calibri"/>
            <family val="2"/>
            <scheme val="minor"/>
          </rPr>
          <t>Seleccione un valor de la lista</t>
        </r>
      </text>
    </comment>
    <comment ref="D1206" authorId="2" shapeId="0">
      <text>
        <r>
          <rPr>
            <sz val="11"/>
            <color theme="1"/>
            <rFont val="Calibri"/>
            <family val="2"/>
            <scheme val="minor"/>
          </rPr>
          <t>Introduzca un número con dos decimales como máximo. Debe ser igual o mayor a la "Cantidad Real Consumida"</t>
        </r>
      </text>
    </comment>
    <comment ref="E1206" authorId="2" shapeId="0">
      <text>
        <r>
          <rPr>
            <sz val="11"/>
            <color theme="1"/>
            <rFont val="Calibri"/>
            <family val="2"/>
            <scheme val="minor"/>
          </rPr>
          <t>Introduzca un número con dos decimales como máximo</t>
        </r>
      </text>
    </comment>
    <comment ref="F1206" authorId="2" shapeId="0">
      <text>
        <r>
          <rPr>
            <sz val="11"/>
            <color theme="1"/>
            <rFont val="Calibri"/>
            <family val="2"/>
            <scheme val="minor"/>
          </rPr>
          <t>Monto calculado automáticamente por el sistema</t>
        </r>
      </text>
    </comment>
    <comment ref="A1212" authorId="2" shapeId="0">
      <text>
        <r>
          <rPr>
            <sz val="11"/>
            <color theme="1"/>
            <rFont val="Calibri"/>
            <family val="2"/>
            <scheme val="minor"/>
          </rPr>
          <t>Introducir un texto con el nombre o referencia de la contratación</t>
        </r>
      </text>
    </comment>
    <comment ref="B1212" authorId="2" shapeId="0">
      <text>
        <r>
          <rPr>
            <sz val="11"/>
            <color theme="1"/>
            <rFont val="Calibri"/>
            <family val="2"/>
            <scheme val="minor"/>
          </rPr>
          <t>Introduzca un texto con la finalidad de la contratación</t>
        </r>
      </text>
    </comment>
    <comment ref="C1212" authorId="2" shapeId="0">
      <text>
        <r>
          <rPr>
            <sz val="11"/>
            <color theme="1"/>
            <rFont val="Calibri"/>
            <family val="2"/>
            <scheme val="minor"/>
          </rPr>
          <t>Seleccionar un valor del listado</t>
        </r>
      </text>
    </comment>
    <comment ref="D1212" authorId="2" shapeId="0">
      <text>
        <r>
          <rPr>
            <sz val="11"/>
            <color theme="1"/>
            <rFont val="Calibri"/>
            <family val="2"/>
            <scheme val="minor"/>
          </rPr>
          <t>Seleccione el tipo de procedimiento</t>
        </r>
      </text>
    </comment>
    <comment ref="E1212" authorId="2" shapeId="0">
      <text>
        <r>
          <rPr>
            <sz val="11"/>
            <color theme="1"/>
            <rFont val="Calibri"/>
            <family val="2"/>
            <scheme val="minor"/>
          </rPr>
          <t>Seleccione un valor de la lista</t>
        </r>
      </text>
    </comment>
    <comment ref="F1212" authorId="2" shapeId="0">
      <text>
        <r>
          <rPr>
            <sz val="11"/>
            <color theme="1"/>
            <rFont val="Calibri"/>
            <family val="2"/>
            <scheme val="minor"/>
          </rPr>
          <t>Introduzca el código SNIP</t>
        </r>
      </text>
    </comment>
    <comment ref="C1213" authorId="2" shapeId="0">
      <text>
        <r>
          <rPr>
            <sz val="11"/>
            <color theme="1"/>
            <rFont val="Calibri"/>
            <family val="2"/>
            <scheme val="minor"/>
          </rPr>
          <t>Introduzca la fecha de inicio del proceso, en formato dd-mm-aaaa</t>
        </r>
      </text>
    </comment>
    <comment ref="F12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text/>
    </comment>
    <comment ref="C1215" authorId="2" shapeId="0">
      <text>
        <r>
          <rPr>
            <sz val="11"/>
            <color theme="1"/>
            <rFont val="Calibri"/>
            <family val="2"/>
            <scheme val="minor"/>
          </rPr>
          <t>Introduzca la fecha prevista de adjudicación, en formato dd-mm-aaaa</t>
        </r>
      </text>
    </comment>
    <comment ref="F1215" authorId="2" shapeId="0">
      <text/>
    </comment>
    <comment ref="F1216" authorId="2" shapeId="0">
      <text/>
    </comment>
    <comment ref="A1218" authorId="2" shapeId="0">
      <text>
        <r>
          <rPr>
            <sz val="11"/>
            <color theme="1"/>
            <rFont val="Calibri"/>
            <family val="2"/>
            <scheme val="minor"/>
          </rPr>
          <t>Introduzca un codigo UNSPSC</t>
        </r>
      </text>
    </comment>
    <comment ref="B1218" authorId="2" shapeId="0">
      <text>
        <r>
          <rPr>
            <sz val="11"/>
            <color theme="1"/>
            <rFont val="Calibri"/>
            <family val="2"/>
            <scheme val="minor"/>
          </rPr>
          <t>Descripción calculada automáticamente a partir de código del artículo</t>
        </r>
      </text>
    </comment>
    <comment ref="C1218" authorId="2" shapeId="0">
      <text>
        <r>
          <rPr>
            <sz val="11"/>
            <color theme="1"/>
            <rFont val="Calibri"/>
            <family val="2"/>
            <scheme val="minor"/>
          </rPr>
          <t>Seleccione un valor de la lista</t>
        </r>
      </text>
    </comment>
    <comment ref="D1218" authorId="2" shapeId="0">
      <text>
        <r>
          <rPr>
            <sz val="11"/>
            <color theme="1"/>
            <rFont val="Calibri"/>
            <family val="2"/>
            <scheme val="minor"/>
          </rPr>
          <t>Introduzca un número con dos decimales como máximo. Debe ser igual o mayor a la "Cantidad Real Consumida"</t>
        </r>
      </text>
    </comment>
    <comment ref="E1218" authorId="2" shapeId="0">
      <text>
        <r>
          <rPr>
            <sz val="11"/>
            <color theme="1"/>
            <rFont val="Calibri"/>
            <family val="2"/>
            <scheme val="minor"/>
          </rPr>
          <t>Introduzca un número con dos decimales como máximo</t>
        </r>
      </text>
    </comment>
    <comment ref="F1218" authorId="2" shapeId="0">
      <text>
        <r>
          <rPr>
            <sz val="11"/>
            <color theme="1"/>
            <rFont val="Calibri"/>
            <family val="2"/>
            <scheme val="minor"/>
          </rPr>
          <t>Monto calculado automáticamente por el sistema</t>
        </r>
      </text>
    </comment>
    <comment ref="A1224" authorId="2" shapeId="0">
      <text>
        <r>
          <rPr>
            <sz val="11"/>
            <color theme="1"/>
            <rFont val="Calibri"/>
            <family val="2"/>
            <scheme val="minor"/>
          </rPr>
          <t>Introducir un texto con el nombre o referencia de la contratación</t>
        </r>
      </text>
    </comment>
    <comment ref="B1224" authorId="2" shapeId="0">
      <text>
        <r>
          <rPr>
            <sz val="11"/>
            <color theme="1"/>
            <rFont val="Calibri"/>
            <family val="2"/>
            <scheme val="minor"/>
          </rPr>
          <t>Introduzca un texto con la finalidad de la contratación</t>
        </r>
      </text>
    </comment>
    <comment ref="C1224" authorId="2" shapeId="0">
      <text>
        <r>
          <rPr>
            <sz val="11"/>
            <color theme="1"/>
            <rFont val="Calibri"/>
            <family val="2"/>
            <scheme val="minor"/>
          </rPr>
          <t>Seleccionar un valor del listado</t>
        </r>
      </text>
    </comment>
    <comment ref="D1224" authorId="2" shapeId="0">
      <text>
        <r>
          <rPr>
            <sz val="11"/>
            <color theme="1"/>
            <rFont val="Calibri"/>
            <family val="2"/>
            <scheme val="minor"/>
          </rPr>
          <t>Seleccione el tipo de procedimiento</t>
        </r>
      </text>
    </comment>
    <comment ref="E1224" authorId="2" shapeId="0">
      <text>
        <r>
          <rPr>
            <sz val="11"/>
            <color theme="1"/>
            <rFont val="Calibri"/>
            <family val="2"/>
            <scheme val="minor"/>
          </rPr>
          <t>Seleccione un valor de la lista</t>
        </r>
      </text>
    </comment>
    <comment ref="F1224" authorId="2" shapeId="0">
      <text>
        <r>
          <rPr>
            <sz val="11"/>
            <color theme="1"/>
            <rFont val="Calibri"/>
            <family val="2"/>
            <scheme val="minor"/>
          </rPr>
          <t>Introduzca el código SNIP</t>
        </r>
      </text>
    </comment>
    <comment ref="C1225" authorId="2" shapeId="0">
      <text>
        <r>
          <rPr>
            <sz val="11"/>
            <color theme="1"/>
            <rFont val="Calibri"/>
            <family val="2"/>
            <scheme val="minor"/>
          </rPr>
          <t>Introduzca la fecha de inicio del proceso, en formato dd-mm-aaaa</t>
        </r>
      </text>
    </comment>
    <comment ref="F12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2" shapeId="0">
      <text/>
    </comment>
    <comment ref="C1227" authorId="2" shapeId="0">
      <text>
        <r>
          <rPr>
            <sz val="11"/>
            <color theme="1"/>
            <rFont val="Calibri"/>
            <family val="2"/>
            <scheme val="minor"/>
          </rPr>
          <t>Introduzca la fecha prevista de adjudicación, en formato dd-mm-aaaa</t>
        </r>
      </text>
    </comment>
    <comment ref="F1227" authorId="2" shapeId="0">
      <text/>
    </comment>
    <comment ref="F1228" authorId="2" shapeId="0">
      <text/>
    </comment>
    <comment ref="A1230" authorId="2" shapeId="0">
      <text>
        <r>
          <rPr>
            <sz val="11"/>
            <color theme="1"/>
            <rFont val="Calibri"/>
            <family val="2"/>
            <scheme val="minor"/>
          </rPr>
          <t>Introduzca un codigo UNSPSC</t>
        </r>
      </text>
    </comment>
    <comment ref="B1230" authorId="2" shapeId="0">
      <text>
        <r>
          <rPr>
            <sz val="11"/>
            <color theme="1"/>
            <rFont val="Calibri"/>
            <family val="2"/>
            <scheme val="minor"/>
          </rPr>
          <t>Descripción calculada automáticamente a partir de código del artículo</t>
        </r>
      </text>
    </comment>
    <comment ref="C1230" authorId="2" shapeId="0">
      <text>
        <r>
          <rPr>
            <sz val="11"/>
            <color theme="1"/>
            <rFont val="Calibri"/>
            <family val="2"/>
            <scheme val="minor"/>
          </rPr>
          <t>Seleccione un valor de la lista</t>
        </r>
      </text>
    </comment>
    <comment ref="D1230" authorId="2" shapeId="0">
      <text>
        <r>
          <rPr>
            <sz val="11"/>
            <color theme="1"/>
            <rFont val="Calibri"/>
            <family val="2"/>
            <scheme val="minor"/>
          </rPr>
          <t>Introduzca un número con dos decimales como máximo. Debe ser igual o mayor a la "Cantidad Real Consumida"</t>
        </r>
      </text>
    </comment>
    <comment ref="E1230" authorId="2" shapeId="0">
      <text>
        <r>
          <rPr>
            <sz val="11"/>
            <color theme="1"/>
            <rFont val="Calibri"/>
            <family val="2"/>
            <scheme val="minor"/>
          </rPr>
          <t>Introduzca un número con dos decimales como máximo</t>
        </r>
      </text>
    </comment>
    <comment ref="F1230" authorId="2" shapeId="0">
      <text>
        <r>
          <rPr>
            <sz val="11"/>
            <color theme="1"/>
            <rFont val="Calibri"/>
            <family val="2"/>
            <scheme val="minor"/>
          </rPr>
          <t>Monto calculado automáticamente por el sistema</t>
        </r>
      </text>
    </comment>
    <comment ref="A1241" authorId="2" shapeId="0">
      <text>
        <r>
          <rPr>
            <sz val="11"/>
            <color theme="1"/>
            <rFont val="Calibri"/>
            <family val="2"/>
            <scheme val="minor"/>
          </rPr>
          <t>Introducir un texto con el nombre o referencia de la contratación</t>
        </r>
      </text>
    </comment>
    <comment ref="B1241" authorId="2" shapeId="0">
      <text>
        <r>
          <rPr>
            <sz val="11"/>
            <color theme="1"/>
            <rFont val="Calibri"/>
            <family val="2"/>
            <scheme val="minor"/>
          </rPr>
          <t>Introduzca un texto con la finalidad de la contratación</t>
        </r>
      </text>
    </comment>
    <comment ref="C1241" authorId="2" shapeId="0">
      <text>
        <r>
          <rPr>
            <sz val="11"/>
            <color theme="1"/>
            <rFont val="Calibri"/>
            <family val="2"/>
            <scheme val="minor"/>
          </rPr>
          <t>Seleccionar un valor del listado</t>
        </r>
      </text>
    </comment>
    <comment ref="D1241" authorId="2" shapeId="0">
      <text>
        <r>
          <rPr>
            <sz val="11"/>
            <color theme="1"/>
            <rFont val="Calibri"/>
            <family val="2"/>
            <scheme val="minor"/>
          </rPr>
          <t>Seleccione el tipo de procedimiento</t>
        </r>
      </text>
    </comment>
    <comment ref="E1241" authorId="2" shapeId="0">
      <text>
        <r>
          <rPr>
            <sz val="11"/>
            <color theme="1"/>
            <rFont val="Calibri"/>
            <family val="2"/>
            <scheme val="minor"/>
          </rPr>
          <t>Seleccione un valor de la lista</t>
        </r>
      </text>
    </comment>
    <comment ref="F1241" authorId="2" shapeId="0">
      <text>
        <r>
          <rPr>
            <sz val="11"/>
            <color theme="1"/>
            <rFont val="Calibri"/>
            <family val="2"/>
            <scheme val="minor"/>
          </rPr>
          <t>Introduzca el código SNIP</t>
        </r>
      </text>
    </comment>
    <comment ref="C1242" authorId="2" shapeId="0">
      <text>
        <r>
          <rPr>
            <sz val="11"/>
            <color theme="1"/>
            <rFont val="Calibri"/>
            <family val="2"/>
            <scheme val="minor"/>
          </rPr>
          <t>Introduzca la fecha de inicio del proceso, en formato dd-mm-aaaa</t>
        </r>
      </text>
    </comment>
    <comment ref="F1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2" shapeId="0">
      <text/>
    </comment>
    <comment ref="C1244" authorId="2" shapeId="0">
      <text>
        <r>
          <rPr>
            <sz val="11"/>
            <color theme="1"/>
            <rFont val="Calibri"/>
            <family val="2"/>
            <scheme val="minor"/>
          </rPr>
          <t>Introduzca la fecha prevista de adjudicación, en formato dd-mm-aaaa</t>
        </r>
      </text>
    </comment>
    <comment ref="F1244" authorId="2" shapeId="0">
      <text/>
    </comment>
    <comment ref="F1245" authorId="2" shapeId="0">
      <text/>
    </comment>
    <comment ref="A1247" authorId="2" shapeId="0">
      <text>
        <r>
          <rPr>
            <sz val="11"/>
            <color theme="1"/>
            <rFont val="Calibri"/>
            <family val="2"/>
            <scheme val="minor"/>
          </rPr>
          <t>Introduzca un codigo UNSPSC</t>
        </r>
      </text>
    </comment>
    <comment ref="B1247" authorId="2" shapeId="0">
      <text>
        <r>
          <rPr>
            <sz val="11"/>
            <color theme="1"/>
            <rFont val="Calibri"/>
            <family val="2"/>
            <scheme val="minor"/>
          </rPr>
          <t>Descripción calculada automáticamente a partir de código del artículo</t>
        </r>
      </text>
    </comment>
    <comment ref="C1247" authorId="2" shapeId="0">
      <text>
        <r>
          <rPr>
            <sz val="11"/>
            <color theme="1"/>
            <rFont val="Calibri"/>
            <family val="2"/>
            <scheme val="minor"/>
          </rPr>
          <t>Seleccione un valor de la lista</t>
        </r>
      </text>
    </comment>
    <comment ref="D1247" authorId="2" shapeId="0">
      <text>
        <r>
          <rPr>
            <sz val="11"/>
            <color theme="1"/>
            <rFont val="Calibri"/>
            <family val="2"/>
            <scheme val="minor"/>
          </rPr>
          <t>Introduzca un número con dos decimales como máximo. Debe ser igual o mayor a la "Cantidad Real Consumida"</t>
        </r>
      </text>
    </comment>
    <comment ref="E1247" authorId="2" shapeId="0">
      <text>
        <r>
          <rPr>
            <sz val="11"/>
            <color theme="1"/>
            <rFont val="Calibri"/>
            <family val="2"/>
            <scheme val="minor"/>
          </rPr>
          <t>Introduzca un número con dos decimales como máximo</t>
        </r>
      </text>
    </comment>
    <comment ref="F124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<sst xmlns="http://schemas.openxmlformats.org/spreadsheetml/2006/main" count="23362" uniqueCount="18891">
  <si>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</si>
  <si>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</si>
  <si>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</si>
  <si>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</si>
  <si>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</si>
  <si>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</si>
  <si>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</si>
  <si>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</si>
  <si>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</si>
  <si>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</si>
  <si>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</si>
  <si>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</si>
  <si>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</si>
  <si>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</si>
  <si>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</si>
  <si>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</si>
  <si>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</si>
  <si>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</si>
  <si>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</si>
  <si>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</si>
  <si>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</si>
  <si>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</si>
  <si>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</si>
  <si>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</si>
  <si>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</si>
  <si>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</si>
  <si>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</si>
  <si>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</si>
  <si>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</si>
  <si>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</si>
  <si>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</si>
  <si>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</si>
  <si>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</si>
  <si>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</si>
  <si>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</si>
  <si>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</si>
  <si>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</si>
  <si>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</si>
  <si>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</si>
  <si>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</si>
  <si>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</si>
  <si>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</si>
  <si>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</si>
  <si>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</si>
  <si>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</si>
  <si>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</si>
  <si>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</si>
  <si>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</si>
  <si>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</si>
  <si>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</si>
  <si>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</si>
  <si>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</si>
  <si>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</si>
  <si>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</si>
  <si>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</si>
  <si>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</si>
  <si>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</si>
  <si>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</si>
  <si>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</si>
  <si>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</si>
  <si>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</si>
  <si>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</si>
  <si>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</si>
  <si>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</si>
  <si>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</si>
  <si>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</si>
  <si>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</si>
  <si>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</si>
  <si>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</si>
  <si>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</si>
  <si>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</si>
  <si>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</si>
  <si>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</si>
  <si>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</si>
  <si>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</si>
  <si>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</si>
  <si>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</si>
  <si>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</si>
  <si>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</si>
  <si>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</si>
  <si>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</si>
  <si>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</si>
  <si>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</si>
  <si>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</si>
  <si>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</si>
  <si>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</si>
  <si>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</si>
  <si>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</si>
  <si>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</si>
  <si>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</si>
  <si>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</si>
  <si>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</si>
  <si>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</si>
  <si>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</si>
  <si>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</si>
  <si>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</si>
  <si>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</si>
  <si>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</si>
  <si>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</si>
  <si>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</si>
  <si>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</si>
  <si>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</si>
  <si>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</si>
  <si>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</si>
  <si>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</si>
  <si>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</si>
  <si>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</si>
  <si>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</si>
  <si>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</si>
  <si>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</si>
  <si>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</si>
  <si>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</si>
  <si>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</si>
  <si>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</si>
  <si>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</si>
  <si>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</si>
  <si>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</si>
  <si>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</si>
  <si>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</si>
  <si>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</si>
  <si>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</si>
  <si>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</si>
  <si>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</si>
  <si>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</si>
  <si>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</si>
  <si>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</si>
  <si>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</si>
  <si>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</si>
  <si>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</si>
  <si>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</si>
  <si>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</si>
  <si>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</si>
  <si>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</si>
  <si>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</si>
  <si>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</si>
  <si>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</si>
  <si>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</si>
  <si>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</si>
  <si>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</si>
  <si>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</si>
  <si>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</si>
  <si>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</si>
  <si>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</si>
  <si>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</si>
  <si>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</si>
  <si>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</si>
  <si>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</si>
  <si>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</si>
  <si>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</si>
  <si>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</si>
  <si>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</si>
  <si>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</si>
  <si>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</si>
  <si>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</si>
  <si>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</si>
  <si>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</si>
  <si>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</si>
  <si>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</si>
  <si>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</si>
  <si>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</si>
  <si>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</si>
  <si>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</si>
  <si>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</si>
  <si>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</si>
  <si>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</si>
  <si>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</si>
  <si>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</si>
  <si>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</si>
  <si>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</si>
  <si>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</si>
  <si>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</si>
  <si>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</si>
  <si>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</si>
  <si>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</si>
  <si>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</si>
  <si>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</si>
  <si>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</si>
  <si>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</si>
  <si>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</si>
  <si>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</si>
  <si>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</si>
  <si>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</si>
  <si>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</si>
  <si>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</si>
  <si>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</si>
  <si>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</si>
  <si>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</si>
  <si>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</si>
  <si>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</si>
  <si>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</si>
  <si>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</si>
  <si>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</si>
  <si>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</si>
  <si>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</si>
  <si>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</si>
  <si>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</si>
  <si>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</si>
  <si>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</si>
  <si>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</si>
  <si>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</si>
  <si>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</si>
  <si>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</si>
  <si>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</si>
  <si>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</si>
  <si>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</si>
  <si>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</si>
  <si>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</si>
  <si>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</si>
  <si>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</si>
  <si>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</si>
  <si>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</si>
  <si>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</si>
  <si>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</si>
  <si>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</si>
  <si>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</si>
  <si>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</si>
  <si>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</si>
  <si>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</si>
  <si>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</si>
  <si>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</si>
  <si>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</si>
  <si>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</si>
  <si>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</si>
  <si>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</si>
  <si>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</si>
  <si>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</si>
  <si>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</si>
  <si>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</si>
  <si>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</si>
  <si>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</si>
  <si>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</si>
  <si>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</si>
  <si>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</si>
  <si>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</si>
  <si>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</si>
  <si>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</si>
  <si>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</si>
  <si>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</si>
  <si>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</si>
  <si>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</si>
  <si>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</si>
  <si>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</si>
  <si>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</si>
  <si>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</si>
  <si>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</si>
  <si>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</si>
  <si>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</si>
  <si>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</si>
  <si>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</si>
  <si>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</si>
  <si>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</si>
  <si>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</si>
  <si>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</si>
  <si>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</si>
  <si>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</si>
  <si>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</si>
  <si>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</si>
  <si>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</si>
  <si>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</si>
  <si>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</si>
  <si>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</si>
  <si>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</si>
  <si>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</si>
  <si>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</si>
  <si>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</si>
  <si>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</si>
  <si>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</si>
  <si>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</si>
  <si>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</si>
  <si>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</si>
  <si>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</si>
  <si>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</si>
  <si>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</si>
  <si>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</si>
  <si>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</si>
  <si>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</si>
  <si>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</si>
  <si>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</si>
  <si>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</si>
  <si>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</si>
  <si>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</si>
  <si>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</si>
  <si>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</si>
  <si>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</si>
  <si>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</si>
  <si>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</si>
  <si>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</si>
  <si>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</si>
  <si>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</si>
  <si>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</si>
  <si>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</si>
  <si>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</si>
  <si>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</si>
  <si>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</si>
  <si>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</si>
  <si>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</si>
  <si>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</si>
  <si>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</si>
  <si>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</si>
  <si>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</si>
  <si>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</si>
  <si>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</si>
  <si>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</si>
  <si>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</si>
  <si>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</si>
  <si>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</si>
  <si>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</si>
  <si>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</si>
  <si>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</si>
  <si>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</si>
  <si>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</si>
  <si>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</si>
  <si>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</si>
  <si>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</si>
  <si>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</si>
  <si>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</si>
  <si>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</si>
  <si>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</si>
  <si>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</si>
  <si>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</si>
  <si>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</si>
  <si>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</si>
  <si>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</si>
  <si>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</si>
  <si>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</si>
  <si>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</si>
  <si>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</si>
  <si>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</si>
  <si>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</si>
  <si>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</si>
  <si>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</si>
  <si>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</si>
  <si>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</si>
  <si>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</si>
  <si>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</si>
  <si>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</si>
  <si>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</si>
  <si>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</si>
  <si>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</si>
  <si>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</si>
  <si>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</si>
  <si>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</si>
  <si>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</si>
  <si>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</si>
  <si>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</si>
  <si>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</si>
  <si>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</si>
  <si>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</si>
  <si>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</si>
  <si>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</si>
  <si>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</si>
  <si>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</si>
  <si>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</si>
  <si>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</si>
  <si>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</si>
  <si>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</si>
  <si>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</si>
  <si>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</si>
  <si>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</si>
  <si>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</si>
  <si>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</si>
  <si>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</si>
  <si>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</si>
  <si>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</si>
  <si>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</si>
  <si>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</si>
  <si>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</si>
  <si>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</si>
  <si>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</si>
  <si>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</si>
  <si>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</si>
  <si>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</si>
  <si>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</si>
  <si>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</si>
  <si>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</si>
  <si>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</si>
  <si>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</si>
  <si>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</si>
  <si>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</si>
  <si>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</si>
  <si>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</si>
  <si>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</si>
  <si>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</si>
  <si>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</si>
  <si>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</si>
  <si>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</si>
  <si>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</si>
  <si>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</si>
  <si>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</si>
  <si>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</si>
  <si>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</si>
  <si>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</si>
  <si>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</si>
  <si>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</si>
  <si>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</si>
  <si>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</si>
  <si>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</si>
  <si>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</si>
  <si>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</si>
  <si>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</si>
  <si>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</si>
  <si>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</si>
  <si>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</si>
  <si>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</si>
  <si>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</si>
  <si>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</si>
  <si>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</si>
  <si>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</si>
  <si>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</si>
  <si>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</si>
  <si>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</si>
  <si>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</si>
  <si>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</si>
  <si>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</si>
  <si>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</si>
  <si>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</si>
  <si>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</si>
  <si>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</si>
  <si>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</si>
  <si>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</si>
  <si>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</si>
  <si>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</si>
  <si>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</si>
  <si>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</si>
  <si>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</si>
  <si>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</si>
  <si>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</si>
  <si>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</si>
  <si>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</si>
  <si>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</si>
  <si>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</si>
  <si>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</si>
  <si>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</si>
  <si>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</si>
  <si>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</si>
  <si>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</si>
  <si>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</si>
  <si>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</si>
  <si>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</si>
  <si>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</si>
  <si>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</si>
  <si>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</si>
  <si>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</si>
  <si>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</si>
  <si>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</si>
  <si>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</si>
  <si>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</si>
  <si>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</si>
  <si>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</si>
  <si>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</si>
  <si>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</si>
  <si>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</si>
  <si>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</si>
  <si>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</si>
  <si>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</si>
  <si>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</si>
  <si>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</si>
  <si>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</si>
  <si>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</si>
  <si>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</si>
  <si>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</si>
  <si>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</si>
  <si>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</si>
  <si>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</si>
  <si>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</si>
  <si>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</si>
  <si>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</si>
  <si>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</si>
  <si>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</si>
  <si>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</si>
  <si>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</si>
  <si>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</si>
  <si>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</si>
  <si>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</si>
  <si>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</si>
  <si>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</si>
  <si>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</si>
  <si>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</si>
  <si>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</si>
  <si>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</si>
  <si>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</si>
  <si>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</si>
  <si>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</si>
  <si>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</si>
  <si>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</si>
  <si>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</si>
  <si>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</si>
  <si>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</si>
  <si>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</si>
  <si>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</si>
  <si>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</si>
  <si>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</si>
  <si>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</si>
  <si>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</si>
  <si>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</si>
  <si>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</si>
  <si>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</si>
  <si>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</si>
  <si>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</si>
  <si>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</si>
  <si>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</si>
  <si>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</si>
  <si>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</si>
  <si>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</si>
  <si>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</si>
  <si>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</si>
  <si>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</si>
  <si>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</si>
  <si>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</si>
  <si>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</si>
  <si>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</si>
  <si>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</si>
  <si>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</si>
  <si>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</si>
  <si>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</si>
  <si>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</si>
  <si>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</si>
  <si>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</si>
  <si>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</si>
  <si>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</si>
  <si>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</si>
  <si>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</si>
  <si>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</si>
  <si>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</si>
  <si>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</si>
  <si>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</si>
  <si>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</si>
  <si>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</si>
  <si>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</si>
  <si>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</si>
  <si>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</si>
  <si>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</si>
  <si>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</si>
  <si>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</si>
  <si>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</si>
  <si>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</si>
  <si>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</si>
  <si>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</si>
  <si>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</si>
  <si>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</si>
  <si>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</si>
  <si>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</si>
  <si>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</si>
  <si>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</si>
  <si>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</si>
  <si>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</si>
  <si>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</si>
  <si>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</si>
  <si>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</si>
  <si>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</si>
  <si>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</si>
  <si>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</si>
  <si>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</si>
  <si>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</si>
  <si>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</si>
  <si>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</si>
  <si>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</si>
  <si>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</si>
  <si>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</si>
  <si>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</si>
  <si>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</si>
  <si>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</si>
  <si>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</si>
  <si>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</si>
  <si>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</si>
  <si>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</si>
  <si>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</si>
  <si>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</si>
  <si>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</si>
  <si>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</si>
  <si>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</si>
  <si>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</si>
  <si>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</si>
  <si>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</si>
  <si>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</si>
  <si>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</si>
  <si>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</si>
  <si>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</si>
  <si>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</si>
  <si>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</si>
  <si>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</si>
  <si>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</si>
  <si>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</si>
  <si>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</si>
  <si>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</si>
  <si>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</si>
  <si>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</si>
  <si>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</si>
  <si>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</si>
  <si>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</si>
  <si>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</si>
  <si>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</si>
  <si>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</si>
  <si>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</si>
  <si>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</si>
  <si>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</si>
  <si>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</si>
  <si>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</si>
  <si>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</si>
  <si>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</si>
  <si>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</si>
  <si>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</si>
  <si>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</si>
  <si>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</si>
  <si>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</si>
  <si>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</si>
  <si>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</si>
  <si>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</si>
  <si>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</si>
  <si>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</si>
  <si>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</si>
  <si>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</si>
  <si>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</si>
  <si>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</si>
  <si>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</si>
  <si>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</si>
  <si>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</si>
  <si>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</si>
  <si>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</si>
  <si>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</si>
  <si>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</si>
  <si>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</si>
  <si>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</si>
  <si>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</si>
  <si>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</si>
  <si>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</si>
  <si>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</si>
  <si>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</si>
  <si>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</si>
  <si>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</si>
  <si>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</si>
  <si>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</si>
  <si>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</si>
  <si>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</si>
  <si>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</si>
  <si>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</si>
  <si>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</si>
  <si>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</si>
  <si>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</si>
  <si>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</si>
  <si>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</si>
  <si>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</si>
  <si>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</si>
  <si>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</si>
  <si>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</si>
  <si>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</si>
  <si>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</si>
  <si>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</si>
  <si>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</si>
  <si>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</si>
  <si>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</si>
  <si>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</si>
  <si>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</si>
  <si>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</si>
  <si>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</si>
  <si>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</si>
  <si>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</si>
  <si>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</si>
  <si>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</si>
  <si>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</si>
  <si>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</si>
  <si>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</si>
  <si>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</si>
  <si>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</si>
  <si>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</si>
  <si>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</si>
  <si>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</si>
  <si>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</si>
  <si>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</si>
  <si>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</si>
  <si>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</si>
  <si>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</si>
  <si>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</si>
  <si>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</si>
  <si>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</si>
  <si>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</si>
  <si>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</si>
  <si>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</si>
  <si>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</si>
  <si>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</si>
  <si>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</si>
  <si>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</si>
  <si>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</si>
  <si>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</si>
  <si>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</si>
  <si>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</si>
  <si>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</si>
  <si>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</si>
  <si>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</si>
  <si>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</si>
  <si>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</si>
  <si>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</si>
  <si>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</si>
  <si>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</si>
  <si>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</si>
  <si>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</si>
  <si>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</si>
  <si>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</si>
  <si>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</si>
  <si>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</si>
  <si>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</si>
  <si>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</si>
  <si>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</si>
  <si>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</si>
  <si>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</si>
  <si>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</si>
  <si>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</si>
  <si>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</si>
  <si>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</si>
  <si>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</si>
  <si>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</si>
  <si>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</si>
  <si>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</si>
  <si>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</si>
  <si>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</si>
  <si>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</si>
  <si>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</si>
  <si>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</si>
  <si>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</si>
  <si>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</si>
  <si>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</si>
  <si>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</si>
  <si>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</si>
  <si>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</si>
  <si>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</si>
  <si>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</si>
  <si>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</si>
  <si>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</si>
  <si>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</si>
  <si>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</si>
  <si>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</si>
  <si>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</si>
  <si>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</si>
  <si>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</si>
  <si>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</si>
  <si>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</si>
  <si>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</si>
  <si>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</si>
  <si>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</si>
  <si>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</si>
  <si>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</si>
  <si>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</si>
  <si>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</si>
  <si>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</si>
  <si>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</si>
  <si>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</si>
  <si>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</si>
  <si>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</si>
  <si>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</si>
  <si>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</si>
  <si>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</si>
  <si>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</si>
  <si>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</si>
  <si>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</si>
  <si>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</si>
  <si>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</si>
  <si>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</si>
  <si>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</si>
  <si>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</si>
  <si>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</si>
  <si>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</si>
  <si>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</si>
  <si>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</si>
  <si>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</si>
  <si>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</si>
  <si>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</si>
  <si>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</si>
  <si>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</si>
  <si>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</si>
  <si>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</si>
  <si>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</si>
  <si>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</si>
  <si>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</si>
  <si>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</si>
  <si>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</si>
  <si>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</si>
  <si>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</si>
  <si>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</si>
  <si>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</si>
  <si>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</si>
  <si>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</si>
  <si>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</si>
  <si>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</si>
  <si>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</si>
  <si>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</si>
  <si>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</si>
  <si>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</si>
  <si>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</si>
  <si>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</si>
  <si>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</si>
  <si>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</si>
  <si>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</si>
  <si>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</si>
  <si>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</si>
  <si>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</si>
  <si>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</si>
  <si>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</si>
  <si>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</si>
  <si>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</si>
  <si>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</si>
  <si>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</si>
  <si>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</si>
  <si>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</si>
  <si>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</si>
  <si>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</si>
  <si>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</si>
  <si>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</si>
  <si>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</si>
  <si>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</si>
  <si>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</si>
  <si>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</si>
  <si>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</si>
  <si>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</si>
  <si>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</si>
  <si>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</si>
  <si>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</si>
  <si>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</si>
  <si>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</si>
  <si>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</si>
  <si>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</si>
  <si>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</si>
  <si>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</si>
  <si>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</si>
  <si>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</si>
  <si>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</si>
  <si>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</si>
  <si>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</si>
  <si>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</si>
  <si>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</si>
  <si>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</si>
  <si>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</si>
  <si>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</si>
  <si>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</si>
  <si>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</si>
  <si>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</si>
  <si>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</si>
  <si>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</si>
  <si>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</si>
  <si>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</si>
  <si>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</si>
  <si>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</si>
  <si>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</si>
  <si>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</si>
  <si>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</si>
  <si>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</si>
  <si>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</si>
  <si>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</si>
  <si>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</si>
  <si>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</si>
  <si>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</si>
  <si>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</si>
  <si>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</si>
  <si>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</si>
  <si>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</si>
  <si>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</si>
  <si>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</si>
  <si>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</si>
  <si>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</si>
  <si>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</si>
  <si>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</si>
  <si>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</si>
  <si>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</si>
  <si>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</si>
  <si>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</si>
  <si>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</si>
  <si>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</si>
  <si>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</si>
  <si>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</si>
  <si>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</si>
  <si>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</si>
  <si>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</si>
  <si>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</si>
  <si>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</si>
  <si>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</si>
  <si>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</si>
  <si>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</si>
  <si>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</si>
  <si>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</si>
  <si>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</si>
  <si>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</si>
  <si>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</si>
  <si>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</si>
  <si>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</si>
  <si>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</si>
  <si>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</si>
  <si>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</si>
  <si>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</si>
  <si>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</si>
  <si>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</si>
  <si>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</si>
  <si>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</si>
  <si>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</si>
  <si>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</si>
  <si>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</si>
  <si>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</si>
  <si>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</si>
  <si>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</si>
  <si>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</si>
  <si>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</si>
  <si>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</si>
  <si>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</si>
  <si>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</si>
  <si>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</si>
  <si>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</si>
  <si>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</si>
  <si>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</si>
  <si>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</si>
  <si>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</si>
  <si>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</si>
  <si>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</si>
  <si>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</si>
  <si>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</si>
  <si>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</si>
  <si>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</si>
  <si>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</si>
  <si>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</si>
  <si>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</si>
  <si>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</si>
  <si>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</si>
  <si>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</si>
  <si>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</si>
  <si>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</si>
  <si>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</si>
  <si>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</si>
  <si>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</si>
  <si>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</si>
  <si>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</si>
  <si>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</si>
  <si>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</si>
  <si>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</si>
  <si>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</si>
  <si>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</si>
  <si>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</si>
  <si>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</si>
  <si>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</si>
  <si>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</si>
  <si>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</si>
  <si>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</si>
  <si>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</si>
  <si>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</si>
  <si>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</si>
  <si>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</si>
  <si>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</si>
  <si>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</si>
  <si>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</si>
  <si>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</si>
  <si>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</si>
  <si>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</si>
  <si>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</si>
  <si>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</si>
  <si>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</si>
  <si>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</si>
  <si>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</si>
  <si>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</si>
  <si>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</si>
  <si>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</si>
  <si>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</si>
  <si>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</si>
  <si>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</si>
  <si>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</si>
  <si>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</si>
  <si>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</si>
  <si>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</si>
  <si>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</si>
  <si>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</si>
  <si>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</si>
  <si>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</si>
  <si>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</si>
  <si>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</si>
  <si>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</si>
  <si>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</si>
  <si>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</si>
  <si>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</si>
  <si>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</si>
  <si>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</si>
  <si>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</si>
  <si>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</si>
  <si>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</si>
  <si>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</si>
  <si>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</si>
  <si>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</si>
  <si>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</si>
  <si>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</si>
  <si>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</si>
  <si>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</si>
  <si>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</si>
  <si>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</si>
  <si>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</si>
  <si>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</si>
  <si>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</si>
  <si>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</si>
  <si>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</si>
  <si>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</si>
  <si>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</si>
  <si>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</si>
  <si>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</si>
  <si>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</si>
  <si>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</si>
  <si>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</si>
  <si>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</si>
  <si>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</si>
  <si>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</si>
  <si>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</si>
  <si>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</si>
  <si>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</si>
  <si>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</si>
  <si>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</si>
  <si>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</si>
  <si>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</si>
  <si>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</si>
  <si>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</si>
  <si>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</si>
  <si>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</si>
  <si>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</si>
  <si>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</si>
  <si>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</si>
  <si>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</si>
  <si>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</si>
  <si>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</si>
  <si>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</si>
  <si>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</si>
  <si>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</si>
  <si>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</si>
  <si>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</si>
  <si>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</si>
  <si>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</si>
  <si>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</si>
  <si>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</si>
  <si>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</si>
  <si>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</si>
  <si>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</si>
  <si>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</si>
  <si>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</si>
  <si>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</si>
  <si>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</si>
  <si>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</si>
  <si>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</si>
  <si>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</si>
  <si>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</si>
  <si>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</si>
  <si>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</si>
  <si>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</si>
  <si>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</si>
  <si>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</si>
  <si>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</si>
  <si>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</si>
  <si>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</si>
  <si>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</si>
  <si>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</si>
  <si>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</si>
  <si>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</si>
  <si>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</si>
  <si>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</si>
  <si>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</si>
  <si>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</si>
  <si>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</si>
  <si>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</si>
  <si>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</si>
  <si>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</si>
  <si>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</si>
  <si>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</si>
  <si>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</si>
  <si>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</si>
  <si>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</si>
  <si>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</si>
  <si>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</si>
  <si>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</si>
  <si>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</si>
  <si>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</si>
  <si>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</si>
  <si>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</si>
  <si>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</si>
  <si>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</si>
  <si>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</si>
  <si>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</si>
  <si>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</si>
  <si>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</si>
  <si>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</si>
  <si>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</si>
  <si>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</si>
  <si>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</si>
  <si>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</si>
  <si>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</si>
  <si>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</si>
  <si>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</si>
  <si>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</si>
  <si>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</si>
  <si>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</si>
  <si>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</si>
  <si>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</si>
  <si>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</si>
  <si>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</si>
  <si>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</si>
  <si>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</si>
  <si>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</si>
  <si>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</si>
  <si>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</si>
  <si>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</si>
  <si>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</si>
  <si>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</si>
  <si>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</si>
  <si>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</si>
  <si>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</si>
  <si>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</si>
  <si>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</si>
  <si>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</si>
  <si>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</si>
  <si>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</si>
  <si>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</si>
  <si>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</si>
  <si>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</si>
  <si>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</si>
  <si>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</si>
  <si>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</si>
  <si>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</si>
  <si>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</si>
  <si>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</si>
  <si>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</si>
  <si>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</si>
  <si>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</si>
  <si>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</si>
  <si>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</si>
  <si>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</si>
  <si>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</si>
  <si>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</si>
  <si>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</si>
  <si>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</si>
  <si>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</si>
  <si>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</si>
  <si>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</si>
  <si>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</si>
  <si>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</si>
  <si>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</si>
  <si>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</si>
  <si>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</si>
  <si>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</si>
  <si>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</si>
  <si>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</si>
  <si>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</si>
  <si>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</si>
  <si>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</si>
  <si>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</si>
  <si>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</si>
  <si>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</si>
  <si>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</si>
  <si>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</si>
  <si>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</si>
  <si>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</si>
  <si>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</si>
  <si>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</si>
  <si>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</si>
  <si>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</si>
  <si>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</si>
  <si>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</si>
  <si>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</si>
  <si>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</si>
  <si>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</si>
  <si>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</si>
  <si>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</si>
  <si>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</si>
  <si>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</si>
  <si>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</si>
  <si>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</si>
  <si>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</si>
  <si>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</si>
  <si>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</si>
  <si>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</si>
  <si>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</si>
  <si>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</si>
  <si>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</si>
  <si>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</si>
  <si>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</si>
  <si>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</si>
  <si>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</si>
  <si>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</si>
  <si>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</si>
  <si>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</si>
  <si>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</si>
  <si>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</si>
  <si>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</si>
  <si>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</si>
  <si>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</si>
  <si>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</si>
  <si>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</si>
  <si>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</si>
  <si>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</si>
  <si>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</si>
  <si>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</si>
  <si>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</si>
  <si>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</si>
  <si>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</si>
  <si>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</si>
  <si>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</si>
  <si>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</si>
  <si>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</si>
  <si>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</si>
  <si>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</si>
  <si>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</si>
  <si>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</si>
  <si>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</si>
  <si>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</si>
  <si>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</si>
  <si>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</si>
  <si>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</si>
  <si>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</si>
  <si>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</si>
  <si>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</si>
  <si>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</si>
  <si>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</si>
  <si>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</si>
  <si>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</si>
  <si>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</si>
  <si>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</si>
  <si>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</si>
  <si>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</si>
  <si>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</si>
  <si>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</si>
  <si>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</si>
  <si>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</si>
  <si>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</si>
  <si>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</si>
  <si>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</si>
  <si>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</si>
  <si>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</si>
  <si>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</si>
  <si>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</si>
  <si>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</si>
  <si>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</si>
  <si>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</si>
  <si>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</si>
  <si>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</si>
  <si>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</si>
  <si>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</si>
  <si>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</si>
  <si>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</si>
  <si>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</si>
  <si>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</si>
  <si>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</si>
  <si>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</si>
  <si>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</si>
  <si>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</si>
  <si>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</si>
  <si>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</si>
  <si>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</si>
  <si>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</si>
  <si>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</si>
  <si>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</si>
  <si>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</si>
  <si>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</si>
  <si>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</si>
  <si>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</si>
  <si>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</si>
  <si>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</si>
  <si>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</si>
  <si>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</si>
  <si>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</si>
  <si>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</si>
  <si>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</si>
  <si>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</si>
  <si>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</si>
  <si>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</si>
  <si>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</si>
  <si>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</si>
  <si>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</si>
  <si>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</si>
  <si>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</si>
  <si>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</si>
  <si>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</si>
  <si>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</si>
  <si>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</si>
  <si>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</si>
  <si>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</si>
  <si>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</si>
  <si>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</si>
  <si>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</si>
  <si>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</si>
  <si>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</si>
  <si>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</si>
  <si>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</si>
  <si>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</si>
  <si>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</si>
  <si>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</si>
  <si>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</si>
  <si>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</si>
  <si>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</si>
  <si>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</si>
  <si>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</si>
  <si>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</si>
  <si>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</si>
  <si>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</si>
  <si>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</si>
  <si>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</si>
  <si>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</si>
  <si>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</si>
  <si>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</si>
  <si>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</si>
  <si>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</si>
  <si>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</si>
  <si>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</si>
  <si>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</si>
  <si>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</si>
  <si>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</si>
  <si>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</si>
  <si>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</si>
  <si>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</si>
  <si>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</si>
  <si>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</si>
  <si>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</si>
  <si>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</si>
  <si>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</si>
  <si>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</si>
  <si>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</si>
  <si>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</si>
  <si>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</si>
  <si>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</si>
  <si>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</si>
  <si>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</si>
  <si>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</si>
  <si>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</si>
  <si>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</si>
  <si>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</si>
  <si>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</si>
  <si>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</si>
  <si>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</si>
  <si>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</si>
  <si>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</si>
  <si>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</si>
  <si>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</si>
  <si>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</si>
  <si>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</si>
  <si>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</si>
  <si>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</si>
  <si>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</si>
  <si>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</si>
  <si>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</si>
  <si>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</si>
  <si>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</si>
  <si>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</si>
  <si>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</si>
  <si>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</si>
  <si>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</si>
  <si>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</si>
  <si>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</si>
  <si>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</si>
  <si>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</si>
  <si>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</si>
  <si>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</si>
  <si>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</si>
  <si>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</si>
  <si>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</si>
  <si>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</si>
  <si>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</si>
  <si>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</si>
  <si>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</si>
  <si>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</si>
  <si>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</si>
  <si>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</si>
  <si>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</si>
  <si>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</si>
  <si>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</si>
  <si>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</si>
  <si>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</si>
  <si>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</si>
  <si>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</si>
  <si>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</si>
  <si>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</si>
  <si>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</si>
  <si>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</si>
  <si>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</si>
  <si>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</si>
  <si>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</si>
  <si>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</si>
  <si>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</si>
  <si>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</si>
  <si>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</si>
  <si>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</si>
  <si>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</si>
  <si>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</si>
  <si>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</si>
  <si>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</si>
  <si>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</si>
  <si>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</si>
  <si>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</si>
  <si>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</si>
  <si>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</si>
  <si>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</si>
  <si>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</si>
  <si>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</si>
  <si>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</si>
  <si>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</si>
  <si>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</si>
  <si>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</si>
  <si>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</si>
  <si>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</si>
  <si>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</si>
  <si>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</si>
  <si>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</si>
  <si>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</si>
  <si>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</si>
  <si>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</si>
  <si>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</si>
  <si>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</si>
  <si>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</si>
  <si>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</si>
  <si>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</si>
  <si>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</si>
  <si>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</si>
  <si>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</si>
  <si>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</si>
  <si>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</si>
  <si>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</si>
  <si>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</si>
  <si>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</si>
  <si>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</si>
  <si>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</si>
  <si>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</si>
  <si>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</si>
  <si>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</si>
  <si>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</si>
  <si>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</si>
  <si>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</si>
  <si>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</si>
  <si>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</si>
  <si>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</si>
  <si>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</si>
  <si>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</si>
  <si>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</si>
  <si>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</si>
  <si>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</si>
  <si>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</si>
  <si>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</si>
  <si>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</si>
  <si>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</si>
  <si>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</si>
  <si>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</si>
  <si>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</si>
  <si>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</si>
  <si>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</si>
  <si>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</si>
  <si>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</si>
  <si>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</si>
  <si>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</si>
  <si>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</si>
  <si>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</si>
  <si>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</si>
  <si>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</si>
  <si>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</si>
  <si>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</si>
  <si>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</si>
  <si>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</si>
  <si>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</si>
  <si>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</si>
  <si>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</si>
  <si>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</si>
  <si>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</si>
  <si>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</si>
  <si>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</si>
  <si>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</si>
  <si>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</si>
  <si>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</si>
  <si>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</si>
  <si>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</si>
  <si>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</si>
  <si>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</si>
  <si>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</si>
  <si>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</si>
  <si>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</si>
  <si>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</si>
  <si>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</si>
  <si>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</si>
  <si>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</si>
  <si>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</si>
  <si>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</si>
  <si>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</si>
  <si>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</si>
  <si>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</si>
  <si>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</si>
  <si>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</si>
  <si>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</si>
  <si>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</si>
  <si>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</si>
  <si>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</si>
  <si>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</si>
  <si>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</si>
  <si>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</si>
  <si>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</si>
  <si>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</si>
  <si>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</si>
  <si>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</si>
  <si>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</si>
  <si>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</si>
  <si>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</si>
  <si>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</si>
  <si>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</si>
  <si>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</si>
  <si>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</si>
  <si>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</si>
  <si>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</si>
  <si>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</si>
  <si>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</si>
  <si>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</si>
  <si>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</si>
  <si>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</si>
  <si>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</si>
  <si>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</si>
  <si>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</si>
  <si>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</si>
  <si>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</si>
  <si>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</si>
  <si>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</si>
  <si>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</si>
  <si>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</si>
  <si>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</si>
  <si>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</si>
  <si>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</si>
  <si>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</si>
  <si>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</si>
  <si>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</si>
  <si>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</si>
  <si>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</si>
  <si>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</si>
  <si>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</si>
  <si>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</si>
  <si>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</si>
  <si>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</si>
  <si>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</si>
  <si>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</si>
  <si>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</si>
  <si>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</si>
  <si>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</si>
  <si>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</si>
  <si>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</si>
  <si>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</si>
  <si>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</si>
  <si>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</si>
  <si>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</si>
  <si>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</si>
  <si>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</si>
  <si>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</si>
  <si>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</si>
  <si>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</si>
  <si>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</si>
  <si>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</si>
  <si>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</si>
  <si>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</si>
  <si>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</si>
  <si>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</si>
  <si>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</si>
  <si>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</si>
  <si>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</si>
  <si>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</si>
  <si>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</si>
  <si>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</si>
  <si>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</si>
  <si>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</si>
  <si>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</si>
  <si>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</si>
  <si>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</si>
  <si>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</si>
  <si>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</si>
  <si>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</si>
  <si>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</si>
  <si>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</si>
  <si>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</si>
  <si>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</si>
  <si>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</si>
  <si>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</si>
  <si>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</si>
  <si>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</si>
  <si>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</si>
  <si>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</si>
  <si>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</si>
  <si>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</si>
  <si>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</si>
  <si>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</si>
  <si>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</si>
  <si>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</si>
  <si>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</si>
  <si>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</si>
  <si>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</si>
  <si>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</si>
  <si>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</si>
  <si>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</si>
  <si>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</si>
  <si>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</si>
  <si>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</si>
  <si>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</si>
  <si>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</si>
  <si>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</si>
  <si>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</si>
  <si>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</si>
  <si>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</si>
  <si>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</si>
  <si>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</si>
  <si>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</si>
  <si>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</si>
  <si>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</si>
  <si>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</si>
  <si>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</si>
  <si>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</si>
  <si>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</si>
  <si>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</si>
  <si>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</si>
  <si>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</si>
  <si>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</si>
  <si>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</si>
  <si>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</si>
  <si>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</si>
  <si>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</si>
  <si>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</si>
  <si>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</si>
  <si>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</si>
  <si>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</si>
  <si>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</si>
  <si>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</si>
  <si>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</si>
  <si>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</si>
  <si>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</si>
  <si>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</si>
  <si>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</si>
  <si>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</si>
  <si>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</si>
  <si>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</si>
  <si>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</si>
  <si>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</si>
  <si>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</si>
  <si>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</si>
  <si>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</si>
  <si>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</si>
  <si>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</si>
  <si>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</si>
  <si>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</si>
  <si>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</si>
  <si>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</si>
  <si>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</si>
  <si>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</si>
  <si>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</si>
  <si>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</si>
  <si>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</si>
  <si>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</si>
  <si>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</si>
  <si>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</si>
  <si>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</si>
  <si>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</si>
  <si>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</si>
  <si>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</si>
  <si>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</si>
  <si>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</si>
  <si>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</si>
  <si>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</si>
  <si>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</si>
  <si>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</si>
  <si>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</si>
  <si>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</si>
  <si>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</si>
  <si>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</si>
  <si>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</si>
  <si>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</si>
  <si>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</si>
  <si>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</si>
  <si>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</si>
  <si>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</si>
  <si>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</si>
  <si>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</si>
  <si>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</si>
  <si>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</si>
  <si>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</si>
  <si>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</si>
  <si>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</si>
  <si>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</si>
  <si>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</si>
  <si>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</si>
  <si>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</si>
  <si>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</si>
  <si>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</si>
  <si>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</si>
  <si>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</si>
  <si>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</si>
  <si>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</si>
  <si>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</si>
  <si>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</si>
  <si>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</si>
  <si>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</si>
  <si>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</si>
  <si>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</si>
  <si>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</si>
  <si>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</si>
  <si>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</si>
  <si>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</si>
  <si>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</si>
  <si>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</si>
  <si>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</si>
  <si>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</si>
  <si>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</si>
  <si>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</si>
  <si>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</si>
  <si>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</si>
  <si>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</si>
  <si>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</si>
  <si>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</si>
  <si>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</si>
  <si>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</si>
  <si>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</si>
  <si>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</si>
  <si>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</si>
  <si>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</si>
  <si>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</si>
  <si>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</si>
  <si>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</si>
  <si>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</si>
  <si>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</si>
  <si>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</si>
  <si>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</si>
  <si>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</si>
  <si>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</si>
  <si>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</si>
  <si>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</si>
  <si>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</si>
  <si>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</si>
  <si>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</si>
  <si>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</si>
  <si>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</si>
  <si>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</si>
  <si>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</si>
  <si>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</si>
  <si>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</si>
  <si>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</si>
  <si>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</si>
  <si>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</si>
  <si>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</si>
  <si>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</si>
  <si>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</si>
  <si>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</si>
  <si>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</si>
  <si>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</si>
  <si>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</si>
  <si>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</si>
  <si>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</si>
  <si>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</si>
  <si>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</si>
  <si>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</si>
  <si>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</si>
  <si>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</si>
  <si>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</si>
  <si>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</si>
  <si>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</si>
  <si>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</si>
  <si>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</si>
  <si>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</si>
  <si>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</si>
  <si>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</si>
  <si>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</si>
  <si>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</si>
  <si>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</si>
  <si>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</si>
  <si>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</si>
  <si>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</si>
  <si>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</si>
  <si>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</si>
  <si>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</si>
  <si>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</si>
  <si>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</si>
  <si>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</si>
  <si>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</si>
  <si>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</si>
  <si>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</si>
  <si>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</si>
  <si>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</si>
  <si>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</si>
  <si>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</si>
  <si>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</si>
  <si>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</si>
  <si>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</si>
  <si>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</si>
  <si>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</si>
  <si>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</si>
  <si>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</si>
  <si>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</si>
  <si>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</si>
  <si>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</si>
  <si>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</si>
  <si>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</si>
  <si>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</si>
  <si>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</si>
  <si>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</si>
  <si>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</si>
  <si>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</si>
  <si>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</si>
  <si>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</si>
  <si>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</si>
  <si>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</si>
  <si>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</si>
  <si>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</si>
  <si>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</si>
  <si>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</si>
  <si>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</si>
  <si>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</si>
  <si>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</si>
  <si>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</si>
  <si>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</si>
  <si>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</si>
  <si>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</si>
  <si>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</si>
  <si>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</si>
  <si>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</si>
  <si>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</si>
  <si>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</si>
  <si>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</si>
  <si>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</si>
  <si>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</si>
  <si>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</si>
  <si>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</si>
  <si>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</si>
  <si>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</si>
  <si>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</si>
  <si>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</si>
  <si>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</si>
  <si>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</si>
  <si>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</si>
  <si>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</si>
  <si>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</si>
  <si>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</si>
  <si>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</si>
  <si>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</si>
  <si>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</si>
  <si>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</si>
  <si>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</si>
  <si>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</si>
  <si>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</si>
  <si>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</si>
  <si>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</si>
  <si>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</si>
  <si>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</si>
  <si>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</si>
  <si>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</si>
  <si>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</si>
  <si>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</si>
  <si>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</si>
  <si>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</si>
  <si>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</si>
  <si>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</si>
  <si>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</si>
  <si>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</si>
  <si>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</si>
  <si>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</si>
  <si>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</si>
  <si>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</si>
  <si>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</si>
  <si>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</si>
  <si>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</si>
  <si>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</si>
  <si>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</si>
  <si>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</si>
  <si>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</si>
  <si>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</si>
  <si>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</si>
  <si>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</si>
  <si>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</si>
  <si>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</si>
  <si>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</si>
  <si>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</si>
  <si>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</si>
  <si>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</si>
  <si>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</si>
  <si>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</si>
  <si>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</si>
  <si>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</si>
  <si>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</si>
  <si>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</si>
  <si>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</si>
  <si>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</si>
  <si>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</si>
  <si>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</si>
  <si>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</si>
  <si>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</si>
  <si>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</si>
  <si>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</si>
  <si>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</si>
  <si>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</si>
  <si>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</si>
  <si>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</si>
  <si>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</si>
  <si>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</si>
  <si>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</si>
  <si>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</si>
  <si>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</si>
  <si>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</si>
  <si>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</si>
  <si>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</si>
  <si>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</si>
  <si>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</si>
  <si>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</si>
  <si>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</si>
  <si>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</si>
  <si>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</si>
  <si>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</si>
  <si>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</si>
  <si>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</si>
  <si>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</si>
  <si>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</si>
  <si>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</si>
  <si>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</si>
  <si>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</si>
  <si>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</si>
  <si>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</si>
  <si>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</si>
  <si>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</si>
  <si>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</si>
  <si>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</si>
  <si>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</si>
  <si>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</si>
  <si>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</si>
  <si>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</si>
  <si>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</si>
  <si>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</si>
  <si>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</si>
  <si>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</si>
  <si>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</si>
  <si>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</si>
  <si>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</si>
  <si>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</si>
  <si>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</si>
  <si>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</si>
  <si>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</si>
  <si>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</si>
  <si>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</si>
  <si>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</si>
  <si>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</si>
  <si>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</si>
  <si>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</si>
  <si>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</si>
  <si>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</si>
  <si>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</si>
  <si>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</si>
  <si>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</si>
  <si>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</si>
  <si>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</si>
  <si>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</si>
  <si>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</si>
  <si>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</si>
  <si>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</si>
  <si>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</si>
  <si>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</si>
  <si>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</si>
  <si>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</si>
  <si>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</si>
  <si>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</si>
  <si>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</si>
  <si>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</si>
  <si>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</si>
  <si>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</si>
  <si>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</si>
  <si>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</si>
  <si>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</si>
  <si>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</si>
  <si>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</si>
  <si>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</si>
  <si>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</si>
  <si>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</si>
  <si>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</si>
  <si>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</si>
  <si>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</si>
  <si>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</si>
  <si>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</si>
  <si>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</si>
  <si>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</si>
  <si>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</si>
  <si>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</si>
  <si>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</si>
  <si>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</si>
  <si>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</si>
  <si>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</si>
  <si>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</si>
  <si>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</si>
  <si>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</si>
  <si>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</si>
  <si>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</si>
  <si>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</si>
  <si>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</si>
  <si>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</si>
  <si>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</si>
  <si>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</si>
  <si>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</si>
  <si>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</si>
  <si>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</si>
  <si>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</si>
  <si>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</si>
  <si>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</si>
  <si>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</si>
  <si>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</si>
  <si>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</si>
  <si>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</si>
  <si>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</si>
  <si>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</si>
  <si>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</si>
  <si>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</si>
  <si>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</si>
  <si>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</si>
  <si>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</si>
  <si>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</si>
  <si>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</si>
  <si>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</si>
  <si>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</si>
  <si>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</si>
  <si>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</si>
  <si>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</si>
  <si>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</si>
  <si>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</si>
  <si>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</si>
  <si>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</si>
  <si>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</si>
  <si>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</si>
  <si>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</si>
  <si>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</si>
  <si>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</si>
  <si>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</si>
  <si>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</si>
  <si>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</si>
  <si>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</si>
  <si>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</si>
  <si>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</si>
  <si>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</si>
  <si>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</si>
  <si>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</si>
  <si>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</si>
  <si>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</si>
  <si>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</si>
  <si>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</si>
  <si>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</si>
  <si>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</si>
  <si>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</si>
  <si>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</si>
  <si>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</si>
  <si>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</si>
  <si>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</si>
  <si>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</si>
  <si>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</si>
  <si>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</si>
  <si>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</si>
  <si>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</si>
  <si>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</si>
  <si>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</si>
  <si>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</si>
  <si>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</si>
  <si>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</si>
  <si>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</si>
  <si>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</si>
  <si>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</si>
  <si>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</si>
  <si>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</si>
  <si>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</si>
  <si>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</si>
  <si>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</si>
  <si>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</si>
  <si>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</si>
  <si>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</si>
  <si>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</si>
  <si>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</si>
  <si>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</si>
  <si>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</si>
  <si>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</si>
  <si>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</si>
  <si>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</si>
  <si>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</si>
  <si>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</si>
  <si>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</si>
  <si>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</si>
  <si>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</si>
  <si>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</si>
  <si>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</si>
  <si>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</si>
  <si>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</si>
  <si>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</si>
  <si>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</si>
  <si>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</si>
  <si>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</si>
  <si>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</si>
  <si>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</si>
  <si>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</si>
  <si>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</si>
  <si>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</si>
  <si>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</si>
  <si>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</si>
  <si>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</si>
  <si>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</si>
  <si>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</si>
  <si>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</si>
  <si>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</si>
  <si>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</si>
  <si>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</si>
  <si>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</si>
  <si>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</si>
  <si>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</si>
  <si>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</si>
  <si>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</si>
  <si>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</si>
  <si>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</si>
  <si>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</si>
  <si>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</si>
  <si>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</si>
  <si>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</si>
  <si>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</si>
  <si>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</si>
  <si>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</si>
  <si>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</si>
  <si>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</si>
  <si>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</si>
  <si>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</si>
  <si>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</si>
  <si>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</si>
  <si>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</si>
  <si>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</si>
  <si>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</si>
  <si>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</si>
  <si>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</si>
  <si>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</si>
  <si>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</si>
  <si>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</si>
  <si>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</si>
  <si>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</si>
  <si>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</si>
  <si>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</si>
  <si>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</si>
  <si>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</si>
  <si>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</si>
  <si>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</si>
  <si>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</si>
  <si>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</si>
  <si>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</si>
  <si>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</si>
  <si>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</si>
  <si>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</si>
  <si>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</si>
  <si>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</si>
  <si>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</si>
  <si>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</si>
  <si>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</si>
  <si>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</si>
  <si>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</si>
  <si>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</si>
  <si>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</si>
  <si>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</si>
  <si>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</si>
  <si>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</si>
  <si>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</si>
  <si>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</si>
  <si>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</si>
  <si>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</si>
  <si>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</si>
  <si>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</si>
  <si>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</si>
  <si>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</si>
  <si>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</si>
  <si>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</si>
  <si>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</si>
  <si>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</si>
  <si>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</si>
  <si>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</si>
  <si>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</si>
  <si>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</si>
  <si>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</si>
  <si>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</si>
  <si>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</si>
  <si>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</si>
  <si>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</si>
  <si>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</si>
  <si>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</si>
  <si>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</si>
  <si>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</si>
  <si>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</si>
  <si>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</si>
  <si>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</si>
  <si>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</si>
  <si>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</si>
  <si>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</si>
  <si>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</si>
  <si>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</si>
  <si>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</si>
  <si>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</si>
  <si>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</si>
  <si>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</si>
  <si>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</si>
  <si>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</si>
  <si>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</si>
  <si>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</si>
  <si>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</si>
  <si>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</si>
  <si>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</si>
  <si>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</si>
  <si>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</si>
  <si>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</si>
  <si>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</si>
  <si>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</si>
  <si>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</si>
  <si>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</si>
  <si>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</si>
  <si>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</si>
  <si>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</si>
  <si>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</si>
  <si>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</si>
  <si>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</si>
  <si>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</si>
  <si>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</si>
  <si>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</si>
  <si>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</si>
  <si>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</si>
  <si>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</si>
  <si>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</si>
  <si>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</si>
  <si>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</si>
  <si>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</si>
  <si>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</si>
  <si>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</si>
  <si>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</si>
  <si>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</si>
  <si>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</si>
  <si>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</si>
  <si>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</si>
  <si>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</si>
  <si>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</si>
  <si>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</si>
  <si>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</si>
  <si>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</si>
  <si>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</si>
  <si>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</si>
  <si>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</si>
  <si>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</si>
  <si>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</si>
  <si>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</si>
  <si>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</si>
  <si>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</si>
  <si>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</si>
  <si>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</si>
  <si>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</si>
  <si>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</si>
  <si>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</si>
  <si>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</si>
  <si>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</si>
  <si>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</si>
  <si>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</si>
  <si>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</si>
  <si>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</si>
  <si>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</si>
  <si>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</si>
  <si>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</si>
  <si>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</si>
  <si>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</si>
  <si>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</si>
  <si>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</si>
  <si>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</si>
  <si>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</si>
  <si>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</si>
  <si>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</si>
  <si>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</si>
  <si>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</si>
  <si>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</si>
  <si>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</si>
  <si>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</si>
  <si>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</si>
  <si>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</si>
  <si>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</si>
  <si>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</si>
  <si>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</si>
  <si>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</si>
  <si>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</si>
  <si>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</si>
  <si>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</si>
  <si>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</si>
  <si>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</si>
  <si>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</si>
  <si>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</si>
  <si>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</si>
  <si>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</si>
  <si>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</si>
  <si>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</si>
  <si>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</si>
  <si>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</si>
  <si>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</si>
  <si>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</si>
  <si>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</si>
  <si>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</si>
  <si>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</si>
  <si>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</si>
  <si>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</si>
  <si>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</si>
  <si>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</si>
  <si>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</si>
  <si>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</si>
  <si>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</si>
  <si>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</si>
  <si>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</si>
  <si>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</si>
  <si>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</si>
  <si>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</si>
  <si>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</si>
  <si>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</si>
  <si>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</si>
  <si>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</si>
  <si>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</si>
  <si>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</si>
  <si>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</si>
  <si>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</si>
  <si>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</si>
  <si>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</si>
  <si>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</si>
  <si>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</si>
  <si>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</si>
  <si>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</si>
  <si>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</si>
  <si>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</si>
  <si>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</si>
  <si>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</si>
  <si>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</si>
  <si>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</si>
  <si>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</si>
  <si>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</si>
  <si>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</si>
  <si>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</si>
  <si>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</si>
  <si>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</si>
  <si>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</si>
  <si>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</si>
  <si>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</si>
  <si>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</si>
  <si>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</si>
  <si>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</si>
  <si>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</si>
  <si>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</si>
  <si>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</si>
  <si>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</si>
  <si>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</si>
  <si>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</si>
  <si>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</si>
  <si>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</si>
  <si>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</si>
  <si>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</si>
  <si>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</si>
  <si>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</si>
  <si>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</si>
  <si>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</si>
  <si>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</si>
  <si>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</si>
  <si>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</si>
  <si>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</si>
  <si>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</si>
  <si>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</si>
  <si>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</si>
  <si>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</si>
  <si>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</si>
  <si>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</si>
  <si>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</si>
  <si>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</si>
  <si>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</si>
  <si>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</si>
  <si>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</si>
  <si>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</si>
  <si>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</si>
  <si>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</si>
  <si>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</si>
  <si>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</si>
  <si>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</si>
  <si>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</si>
  <si>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</si>
  <si>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</si>
  <si>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</si>
  <si>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</si>
  <si>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</si>
  <si>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</si>
  <si>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</si>
  <si>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</si>
  <si>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</si>
  <si>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</si>
  <si>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</si>
  <si>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</si>
  <si>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</si>
  <si>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</si>
  <si>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</si>
  <si>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</si>
  <si>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</si>
  <si>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</si>
  <si>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</si>
  <si>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</si>
  <si>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</si>
  <si>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</si>
  <si>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</si>
  <si>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</si>
  <si>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</si>
  <si>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</si>
  <si>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</si>
  <si>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</si>
  <si>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</si>
  <si>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</si>
  <si>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</si>
  <si>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</si>
  <si>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</si>
  <si>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</si>
  <si>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</si>
  <si>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</si>
  <si>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</si>
  <si>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</si>
  <si>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</si>
  <si>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</si>
  <si>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</si>
  <si>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</si>
  <si>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</si>
  <si>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</si>
  <si>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</si>
  <si>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</si>
  <si>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</si>
  <si>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</si>
  <si>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</si>
  <si>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</si>
  <si>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</si>
  <si>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</si>
  <si>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</si>
  <si>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</si>
  <si>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</si>
  <si>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</si>
  <si>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</si>
  <si>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</si>
  <si>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</si>
  <si>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</si>
  <si>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</si>
  <si>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</si>
  <si>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</si>
  <si>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</si>
  <si>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</si>
  <si>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</si>
  <si>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</si>
  <si>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</si>
  <si>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</si>
  <si>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</si>
  <si>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</si>
  <si>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</si>
  <si>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</si>
  <si>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</si>
  <si>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</si>
  <si>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</si>
  <si>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</si>
  <si>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</si>
  <si>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</si>
  <si>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</si>
  <si>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</si>
  <si>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</si>
  <si>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</si>
  <si>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</si>
  <si>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</si>
  <si>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</si>
  <si>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</si>
  <si>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</si>
  <si>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</si>
  <si>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</si>
  <si>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</si>
  <si>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</si>
  <si>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</si>
  <si>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</si>
  <si>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</si>
  <si>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</si>
  <si>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</si>
  <si>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</si>
  <si>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</si>
  <si>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</si>
  <si>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</si>
  <si>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</si>
  <si>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</si>
  <si>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</si>
  <si>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</si>
  <si>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</si>
  <si>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</si>
  <si>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</si>
  <si>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</si>
  <si>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</si>
  <si>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</si>
  <si>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</si>
  <si>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</si>
  <si>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</si>
  <si>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</si>
  <si>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</si>
  <si>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</si>
  <si>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</si>
  <si>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</si>
  <si>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</si>
  <si>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</si>
  <si>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</si>
  <si>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</si>
  <si>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</si>
  <si>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</si>
  <si>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</si>
  <si>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</si>
  <si>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</si>
  <si>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</si>
  <si>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</si>
  <si>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</si>
  <si>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</si>
  <si>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</si>
  <si>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</si>
  <si>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</si>
  <si>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</si>
  <si>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</si>
  <si>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</si>
  <si>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</si>
  <si>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</si>
  <si>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</si>
  <si>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</si>
  <si>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</si>
  <si>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</si>
  <si>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</si>
  <si>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</si>
  <si>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</si>
  <si>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</si>
  <si>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</si>
  <si>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</si>
  <si>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</si>
  <si>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</si>
  <si>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</si>
  <si>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</si>
  <si>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</si>
  <si>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</si>
  <si>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</si>
  <si>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</si>
  <si>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</si>
  <si>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</si>
  <si>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</si>
  <si>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</si>
  <si>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</si>
  <si>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</si>
  <si>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</si>
  <si>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</si>
  <si>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</si>
  <si>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</si>
  <si>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</si>
  <si>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</si>
  <si>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</si>
  <si>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</si>
  <si>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</si>
  <si>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</si>
  <si>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</si>
  <si>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</si>
  <si>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</si>
  <si>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</si>
  <si>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</si>
  <si>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</si>
  <si>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</si>
  <si>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</si>
  <si>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</si>
  <si>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</si>
  <si>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</si>
  <si>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</si>
  <si>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</si>
  <si>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</si>
  <si>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</si>
  <si>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</si>
  <si>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</si>
  <si>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</si>
  <si>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</si>
  <si>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</si>
  <si>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</si>
  <si>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</si>
  <si>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</si>
  <si>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</si>
  <si>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</si>
  <si>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</si>
  <si>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</si>
  <si>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</si>
  <si>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</si>
  <si>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</si>
  <si>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</si>
  <si>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</si>
  <si>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</si>
  <si>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</si>
  <si>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</si>
  <si>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</si>
  <si>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</si>
  <si>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</si>
  <si>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</si>
  <si>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</si>
  <si>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</si>
  <si>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</si>
  <si>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</si>
  <si>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</si>
  <si>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</si>
  <si>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</si>
  <si>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</si>
  <si>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</si>
  <si>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</si>
  <si>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</si>
  <si>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</si>
  <si>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</si>
  <si>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</si>
  <si>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</si>
  <si>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</si>
  <si>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</si>
  <si>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</si>
  <si>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</si>
  <si>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</si>
  <si>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</si>
  <si>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</si>
  <si>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</si>
  <si>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</si>
  <si>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</si>
  <si>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</si>
  <si>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</si>
  <si>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</si>
  <si>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</si>
  <si>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</si>
  <si>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</si>
  <si>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</si>
  <si>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</si>
  <si>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</si>
  <si>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</si>
  <si>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</si>
  <si>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</si>
  <si>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</si>
  <si>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</si>
  <si>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</si>
  <si>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</si>
  <si>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</si>
  <si>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</si>
  <si>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</si>
  <si>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</si>
  <si>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</si>
  <si>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</si>
  <si>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</si>
  <si>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</si>
  <si>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</si>
  <si>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</si>
  <si>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</si>
  <si>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</si>
  <si>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</si>
  <si>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</si>
  <si>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</si>
  <si>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</si>
  <si>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</si>
  <si>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</si>
  <si>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</si>
  <si>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</si>
  <si>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</si>
  <si>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</si>
  <si>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</si>
  <si>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</si>
  <si>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</si>
  <si>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</si>
  <si>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</si>
  <si>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</si>
  <si>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</si>
  <si>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</si>
  <si>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</si>
  <si>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</si>
  <si>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</si>
  <si>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</si>
  <si>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</si>
  <si>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</si>
  <si>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</si>
  <si>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</si>
  <si>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</si>
  <si>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</si>
  <si>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</si>
  <si>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</si>
  <si>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</si>
  <si>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</si>
  <si>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</si>
  <si>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</si>
  <si>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</si>
  <si>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</si>
  <si>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</si>
  <si>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</si>
  <si>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</si>
  <si>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</si>
  <si>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</si>
  <si>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</si>
  <si>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</si>
  <si>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</si>
  <si>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</si>
  <si>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</si>
  <si>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</si>
  <si>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</si>
  <si>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</si>
  <si>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</si>
  <si>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</si>
  <si>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</si>
  <si>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</si>
  <si>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</si>
  <si>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</si>
  <si>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</si>
  <si>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</si>
  <si>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</si>
  <si>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</si>
  <si>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</si>
  <si>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</si>
  <si>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</si>
  <si>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</si>
  <si>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</si>
  <si>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</si>
  <si>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</si>
  <si>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</si>
  <si>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</si>
  <si>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</si>
  <si>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</si>
  <si>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</si>
  <si>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</si>
  <si>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</si>
  <si>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</si>
  <si>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</si>
  <si>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</si>
  <si>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</si>
  <si>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</si>
  <si>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</si>
  <si>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</si>
  <si>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</si>
  <si>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</si>
  <si>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</si>
  <si>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</si>
  <si>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</si>
  <si>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</si>
  <si>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</si>
  <si>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</si>
  <si>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</si>
  <si>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</si>
  <si>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</si>
  <si>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</si>
  <si>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</si>
  <si>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</si>
  <si>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</si>
  <si>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</si>
  <si>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</si>
  <si>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</si>
  <si>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</si>
  <si>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</si>
  <si>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</si>
  <si>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</si>
  <si>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</si>
  <si>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</si>
  <si>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</si>
  <si>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</si>
  <si>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</si>
  <si>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</si>
  <si>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</si>
  <si>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</si>
  <si>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</si>
  <si>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</si>
  <si>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</si>
  <si>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</si>
  <si>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</si>
  <si>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</si>
  <si>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</si>
  <si>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</si>
  <si>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</si>
  <si>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</si>
  <si>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</si>
  <si>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</si>
  <si>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</si>
  <si>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</si>
  <si>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</si>
  <si>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</si>
  <si>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</si>
  <si>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</si>
  <si>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</si>
  <si>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</si>
  <si>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</si>
  <si>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</si>
  <si>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</si>
  <si>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</si>
  <si>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</si>
  <si>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</si>
  <si>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</si>
  <si>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</si>
  <si>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</si>
  <si>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</si>
  <si>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</si>
  <si>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</si>
  <si>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</si>
  <si>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</si>
  <si>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</si>
  <si>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</si>
  <si>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</si>
  <si>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</si>
  <si>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</si>
  <si>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</si>
  <si>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</si>
  <si>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</si>
  <si>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</si>
  <si>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</si>
  <si>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</si>
  <si>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</si>
  <si>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</si>
  <si>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</si>
  <si>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</si>
  <si>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</si>
  <si>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</si>
  <si>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</si>
  <si>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</si>
  <si>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</si>
  <si>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</si>
  <si>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</si>
  <si>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</si>
  <si>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</si>
  <si>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</si>
  <si>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</si>
  <si>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</si>
  <si>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</si>
  <si>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</si>
  <si>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</si>
  <si>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</si>
  <si>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</si>
  <si>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</si>
  <si>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</si>
  <si>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</si>
  <si>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</si>
  <si>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</si>
  <si>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</si>
  <si>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</si>
  <si>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</si>
  <si>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</si>
  <si>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</si>
  <si>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</si>
  <si>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</si>
  <si>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</si>
  <si>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</si>
  <si>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</si>
  <si>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</si>
  <si>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</si>
  <si>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</si>
  <si>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</si>
  <si>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</si>
  <si>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</si>
  <si>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</si>
  <si>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</si>
  <si>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</si>
  <si>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</si>
  <si>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</si>
  <si>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</si>
  <si>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</si>
  <si>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</si>
  <si>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</si>
  <si>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</si>
  <si>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</si>
  <si>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</si>
  <si>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</si>
  <si>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</si>
  <si>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</si>
  <si>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</si>
  <si>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</si>
  <si>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</si>
  <si>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</si>
  <si>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</si>
  <si>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</si>
  <si>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</si>
  <si>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</si>
  <si>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</si>
  <si>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</si>
  <si>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</si>
  <si>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</si>
  <si>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</si>
  <si>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</si>
  <si>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</si>
  <si>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</si>
  <si>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</si>
  <si>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</si>
  <si>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</si>
  <si>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</si>
  <si>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</si>
  <si>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</si>
  <si>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</si>
  <si>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</si>
  <si>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</si>
  <si>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</si>
  <si>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</si>
  <si>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</si>
  <si>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</si>
  <si>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</si>
  <si>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</si>
  <si>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</si>
  <si>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</si>
  <si>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</si>
  <si>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</si>
  <si>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</si>
  <si>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</si>
  <si>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</si>
  <si>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</si>
  <si>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</si>
  <si>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</si>
  <si>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</si>
  <si>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</si>
  <si>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</si>
  <si>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</si>
  <si>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</si>
  <si>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</si>
  <si>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</si>
  <si>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</si>
  <si>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</si>
  <si>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</si>
  <si>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</si>
  <si>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</si>
  <si>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</si>
  <si>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</si>
  <si>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</si>
  <si>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</si>
  <si>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</si>
  <si>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</si>
  <si>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</si>
  <si>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</si>
  <si>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</si>
  <si>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</si>
  <si>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</si>
  <si>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</si>
  <si>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</si>
  <si>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</si>
  <si>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</si>
  <si>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</si>
  <si>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</si>
  <si>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</si>
  <si>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</si>
  <si>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</si>
  <si>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</si>
  <si>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</si>
  <si>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</si>
  <si>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</si>
  <si>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</si>
  <si>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</si>
  <si>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</si>
  <si>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</si>
  <si>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</si>
  <si>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</si>
  <si>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</si>
  <si>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</si>
  <si>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</si>
  <si>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</si>
  <si>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</si>
  <si>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</si>
  <si>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</si>
  <si>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</si>
  <si>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</si>
  <si>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</si>
  <si>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</si>
  <si>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</si>
  <si>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</si>
  <si>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</si>
  <si>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</si>
  <si>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</si>
  <si>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</si>
  <si>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</si>
  <si>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</si>
  <si>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</si>
  <si>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</si>
  <si>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</si>
  <si>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</si>
  <si>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</si>
  <si>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</si>
  <si>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</si>
  <si>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</si>
  <si>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</si>
  <si>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</si>
  <si>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</si>
  <si>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</si>
  <si>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</si>
  <si>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</si>
  <si>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</si>
  <si>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</si>
  <si>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</si>
  <si>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</si>
  <si>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</si>
  <si>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</si>
  <si>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</si>
  <si>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</si>
  <si>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</si>
  <si>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</si>
  <si>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</si>
  <si>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</si>
  <si>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</si>
  <si>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</si>
  <si>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</si>
  <si>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</si>
  <si>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</si>
  <si>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</si>
  <si>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</si>
  <si>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</si>
  <si>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</si>
  <si>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</si>
  <si>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</si>
  <si>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</si>
  <si>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</si>
  <si>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</si>
  <si>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</si>
  <si>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</si>
  <si>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</si>
  <si>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</si>
  <si>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</si>
  <si>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</si>
  <si>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</si>
  <si>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</si>
  <si>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</si>
  <si>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</si>
  <si>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</si>
  <si>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</si>
  <si>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</si>
  <si>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</si>
  <si>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</si>
  <si>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</si>
  <si>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</si>
  <si>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</si>
  <si>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</si>
  <si>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</si>
  <si>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</si>
  <si>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</si>
  <si>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</si>
  <si>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</si>
  <si>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</si>
  <si>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</si>
  <si>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</si>
  <si>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</si>
  <si>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</si>
  <si>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</si>
  <si>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</si>
  <si>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</si>
  <si>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</si>
  <si>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</si>
  <si>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</si>
  <si>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</si>
  <si>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</si>
  <si>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</si>
  <si>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</si>
  <si>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</si>
  <si>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</si>
  <si>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</si>
  <si>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</si>
  <si>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</si>
  <si>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</si>
  <si>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</si>
  <si>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</si>
  <si>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</si>
  <si>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</si>
  <si>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</si>
  <si>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</si>
  <si>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</si>
  <si>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</si>
  <si>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</si>
  <si>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</si>
  <si>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</si>
  <si>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</si>
  <si>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</si>
  <si>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</si>
  <si>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</si>
  <si>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</si>
  <si>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</si>
  <si>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</si>
  <si>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</si>
  <si>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</si>
  <si>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</si>
  <si>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</si>
  <si>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</si>
  <si>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</si>
  <si>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</si>
  <si>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</si>
  <si>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</si>
  <si>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</si>
  <si>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</si>
  <si>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</si>
  <si>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</si>
  <si>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</si>
  <si>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</si>
  <si>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</si>
  <si>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</si>
  <si>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</si>
  <si>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</si>
  <si>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</si>
  <si>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</si>
  <si>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</si>
  <si>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</si>
  <si>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</si>
  <si>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</si>
  <si>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</si>
  <si>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</si>
  <si>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</si>
  <si>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</si>
  <si>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</si>
  <si>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</si>
  <si>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</si>
  <si>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</si>
  <si>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</si>
  <si>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</si>
  <si>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</si>
  <si>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</si>
  <si>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</si>
  <si>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</si>
  <si>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</si>
  <si>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</si>
  <si>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</si>
  <si>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</si>
  <si>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</si>
  <si>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</si>
  <si>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</si>
  <si>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</si>
  <si>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</si>
  <si>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</si>
  <si>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</si>
  <si>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</si>
  <si>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</si>
  <si>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</si>
  <si>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</si>
  <si>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</si>
  <si>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</si>
  <si>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</si>
  <si>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</si>
  <si>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</si>
  <si>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</si>
  <si>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</si>
  <si>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</si>
  <si>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</si>
  <si>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</si>
  <si>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</si>
  <si>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</si>
  <si>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</si>
  <si>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</si>
  <si>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</si>
  <si>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</si>
  <si>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</si>
  <si>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</si>
  <si>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</si>
  <si>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</si>
  <si>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</si>
  <si>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</si>
  <si>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</si>
  <si>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</si>
  <si>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</si>
  <si>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</si>
  <si>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</si>
  <si>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</si>
  <si>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</si>
  <si>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</si>
  <si>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</si>
  <si>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</si>
  <si>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</si>
  <si>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</si>
  <si>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</si>
  <si>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</si>
  <si>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</si>
  <si>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</si>
  <si>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</si>
  <si>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</si>
  <si>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</si>
  <si>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</si>
  <si>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</si>
  <si>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</si>
  <si>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</si>
  <si>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</si>
  <si>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</si>
  <si>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</si>
  <si>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</si>
  <si>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</si>
  <si>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</si>
  <si>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</si>
  <si>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</si>
  <si>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</si>
  <si>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</si>
  <si>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</si>
  <si>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</si>
  <si>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</si>
  <si>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</si>
  <si>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</si>
  <si>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</si>
  <si>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</si>
  <si>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</si>
  <si>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</si>
  <si>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</si>
  <si>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</si>
  <si>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</si>
  <si>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</si>
  <si>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</si>
  <si>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</si>
  <si>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</si>
  <si>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</si>
  <si>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</si>
  <si>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</si>
  <si>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</si>
  <si>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</si>
  <si>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</si>
  <si>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</si>
  <si>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</si>
  <si>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</si>
  <si>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</si>
  <si>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</si>
  <si>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</si>
  <si>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</si>
  <si>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</si>
  <si>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</si>
  <si>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</si>
  <si>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</si>
  <si>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</si>
  <si>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</si>
  <si>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</si>
  <si>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</si>
  <si>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</si>
  <si>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</si>
  <si>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</si>
  <si>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</si>
  <si>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</si>
  <si>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</si>
  <si>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</si>
  <si>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</si>
  <si>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</si>
  <si>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</si>
  <si>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</si>
  <si>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</si>
  <si>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</si>
  <si>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</si>
  <si>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</si>
  <si>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</si>
  <si>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</si>
  <si>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</si>
  <si>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</si>
  <si>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</si>
  <si>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</si>
  <si>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</si>
  <si>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</si>
  <si>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</si>
  <si>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</si>
  <si>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</si>
  <si>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</si>
  <si>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</si>
  <si>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</si>
  <si>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</si>
  <si>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</si>
  <si>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</si>
  <si>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</si>
  <si>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</si>
  <si>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</si>
  <si>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</si>
  <si>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</si>
  <si>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</si>
  <si>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</si>
  <si>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</si>
  <si>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</si>
  <si>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</si>
  <si>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</si>
  <si>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</si>
  <si>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</si>
  <si>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</si>
  <si>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</si>
  <si>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</si>
  <si>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</si>
  <si>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</si>
  <si>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</si>
  <si>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</si>
  <si>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</si>
  <si>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</si>
  <si>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</si>
  <si>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</si>
  <si>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</si>
  <si>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</si>
  <si>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</si>
  <si>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</si>
  <si>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</si>
  <si>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</si>
  <si>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</si>
  <si>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</si>
  <si>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</si>
  <si>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</si>
  <si>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</si>
  <si>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</si>
  <si>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</si>
  <si>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</si>
  <si>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</si>
  <si>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</si>
  <si>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</si>
  <si>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</si>
  <si>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</si>
  <si>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</si>
  <si>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</si>
  <si>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</si>
  <si>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</si>
  <si>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</si>
  <si>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</si>
  <si>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</si>
  <si>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</si>
  <si>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</si>
  <si>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</si>
  <si>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</si>
  <si>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</si>
  <si>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</si>
  <si>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</si>
  <si>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</si>
  <si>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</si>
  <si>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</si>
  <si>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</si>
  <si>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</si>
  <si>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</si>
  <si>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</si>
  <si>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</si>
  <si>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</si>
  <si>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</si>
  <si>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</si>
  <si>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</si>
  <si>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</si>
  <si>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</si>
  <si>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</si>
  <si>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</si>
  <si>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</si>
  <si>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</si>
  <si>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</si>
  <si>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</si>
  <si>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</si>
  <si>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</si>
  <si>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</si>
  <si>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</si>
  <si>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</si>
  <si>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</si>
  <si>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</si>
  <si>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</si>
  <si>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</si>
  <si>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</si>
  <si>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</si>
  <si>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</si>
  <si>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</si>
  <si>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</si>
  <si>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</si>
  <si>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</si>
  <si>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</si>
  <si>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</si>
  <si>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</si>
  <si>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</si>
  <si>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</si>
  <si>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</si>
  <si>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</si>
  <si>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</si>
  <si>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</si>
  <si>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</si>
  <si>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</si>
  <si>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</si>
  <si>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</si>
  <si>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</si>
  <si>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</si>
  <si>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</si>
  <si>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</si>
  <si>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</si>
  <si>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</si>
  <si>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</si>
  <si>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</si>
  <si>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</si>
  <si>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</si>
  <si>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</si>
  <si>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</si>
  <si>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</si>
  <si>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</si>
  <si>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</si>
  <si>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</si>
  <si>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</si>
  <si>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</si>
  <si>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</si>
  <si>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</si>
  <si>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</si>
  <si>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</si>
  <si>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</si>
  <si>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</si>
  <si>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</si>
  <si>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</si>
  <si>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</si>
  <si>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</si>
  <si>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</si>
  <si>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</si>
  <si>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</si>
  <si>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</si>
  <si>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</si>
  <si>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</si>
  <si>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</si>
  <si>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</si>
  <si>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</si>
  <si>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</si>
  <si>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</si>
  <si>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</si>
  <si>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</si>
  <si>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</si>
  <si>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</si>
  <si>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</si>
  <si>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</si>
  <si>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</si>
  <si>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</si>
  <si>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</si>
  <si>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</si>
  <si>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</si>
  <si>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</si>
  <si>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</si>
  <si>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</si>
  <si>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</si>
  <si>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</si>
  <si>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</si>
  <si>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</si>
  <si>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</si>
  <si>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</si>
  <si>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</si>
  <si>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</si>
  <si>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</si>
  <si>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</si>
  <si>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</si>
  <si>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</si>
  <si>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</si>
  <si>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</si>
  <si>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</si>
  <si>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</si>
  <si>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</si>
  <si>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</si>
  <si>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</si>
  <si>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</si>
  <si>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</si>
  <si>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</si>
  <si>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</si>
  <si>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</si>
  <si>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</si>
  <si>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</si>
  <si>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</si>
  <si>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</si>
  <si>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</si>
  <si>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</si>
  <si>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</si>
  <si>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</si>
  <si>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</si>
  <si>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</si>
  <si>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</si>
  <si>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</si>
  <si>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</si>
  <si>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</si>
  <si>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</si>
  <si>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</si>
  <si>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</si>
  <si>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</si>
  <si>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</si>
  <si>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</si>
  <si>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</si>
  <si>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</si>
  <si>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</si>
  <si>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</si>
  <si>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</si>
  <si>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</si>
  <si>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</si>
  <si>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</si>
  <si>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</si>
  <si>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</si>
  <si>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</si>
  <si>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</si>
  <si>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</si>
  <si>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</si>
  <si>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</si>
  <si>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</si>
  <si>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</si>
  <si>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</si>
  <si>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</si>
  <si>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</si>
  <si>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</si>
  <si>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</si>
  <si>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</si>
  <si>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</si>
  <si>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</si>
  <si>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</si>
  <si>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</si>
  <si>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</si>
  <si>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</si>
  <si>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</si>
  <si>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</si>
  <si>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</si>
  <si>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</si>
  <si>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</si>
  <si>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</si>
  <si>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</si>
  <si>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</si>
  <si>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</si>
  <si>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</si>
  <si>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</si>
  <si>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</si>
  <si>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</si>
  <si>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</si>
  <si>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</si>
  <si>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</si>
  <si>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</si>
  <si>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</si>
  <si>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</si>
  <si>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</si>
  <si>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</si>
  <si>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</si>
  <si>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</si>
  <si>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</si>
  <si>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</si>
  <si>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</si>
  <si>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</si>
  <si>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</si>
  <si>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</si>
  <si>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</si>
  <si>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</si>
  <si>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</si>
  <si>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</si>
  <si>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</si>
  <si>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</si>
  <si>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</si>
  <si>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</si>
  <si>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</si>
  <si>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</si>
  <si>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</si>
  <si>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</si>
  <si>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</si>
  <si>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</si>
  <si>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</si>
  <si>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</si>
  <si>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</si>
  <si>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</si>
  <si>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</si>
  <si>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</si>
  <si>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</si>
  <si>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</si>
  <si>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</si>
  <si>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</si>
  <si>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</si>
  <si>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</si>
  <si>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</si>
  <si>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</si>
  <si>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</si>
  <si>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</si>
  <si>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</si>
  <si>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</si>
  <si>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</si>
  <si>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</si>
  <si>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</si>
  <si>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</si>
  <si>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</si>
  <si>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</si>
  <si>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</si>
  <si>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</si>
  <si>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</si>
  <si>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</si>
  <si>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</si>
  <si>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</si>
  <si>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</si>
  <si>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</si>
  <si>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</si>
  <si>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</si>
  <si>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</si>
  <si>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</si>
  <si>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</si>
  <si>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</si>
  <si>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</si>
  <si>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</si>
  <si>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</si>
  <si>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</si>
  <si>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</si>
  <si>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</si>
  <si>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</si>
  <si>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</si>
  <si>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</si>
  <si>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</si>
  <si>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</si>
  <si>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</si>
  <si>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</si>
  <si>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</si>
  <si>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</si>
  <si>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</si>
  <si>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</si>
  <si>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</si>
  <si>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</si>
  <si>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</si>
  <si>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</si>
  <si>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</si>
  <si>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</si>
  <si>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</si>
  <si>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</si>
  <si>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</si>
  <si>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</si>
  <si>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</si>
  <si>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</si>
  <si>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</si>
  <si>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</si>
  <si>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</si>
  <si>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</si>
  <si>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</si>
  <si>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</si>
  <si>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</si>
  <si>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</si>
  <si>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</si>
  <si>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</si>
  <si>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</si>
  <si>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</si>
  <si>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</si>
  <si>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</si>
  <si>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</si>
  <si>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</si>
  <si>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</si>
  <si>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</si>
  <si>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</si>
  <si>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</si>
  <si>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</si>
  <si>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</si>
  <si>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</si>
  <si>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</si>
  <si>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</si>
  <si>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</si>
  <si>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</si>
  <si>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</si>
  <si>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</si>
  <si>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</si>
  <si>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</si>
  <si>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</si>
  <si>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</si>
  <si>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</si>
  <si>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</si>
  <si>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</si>
  <si>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</si>
  <si>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</si>
  <si>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</si>
  <si>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</si>
  <si>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</si>
  <si>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</si>
  <si>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</si>
  <si>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</si>
  <si>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</si>
  <si>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</si>
  <si>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</si>
  <si>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</si>
  <si>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</si>
  <si>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</si>
  <si>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</si>
  <si>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</si>
  <si>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</si>
  <si>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</si>
  <si>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</si>
  <si>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</si>
  <si>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</si>
  <si>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</si>
  <si>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</si>
  <si>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</si>
  <si>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</si>
  <si>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</si>
  <si>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</si>
  <si>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</si>
  <si>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</si>
  <si>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</si>
  <si>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</si>
  <si>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</si>
  <si>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</si>
  <si>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</si>
  <si>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</si>
  <si>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</si>
  <si>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</si>
  <si>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</si>
  <si>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</si>
  <si>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</si>
  <si>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</si>
  <si>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</si>
  <si>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</si>
  <si>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</si>
  <si>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</si>
  <si>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</si>
  <si>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</si>
  <si>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</si>
  <si>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</si>
  <si>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</si>
  <si>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</si>
  <si>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</si>
  <si>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</si>
  <si>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</si>
  <si>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</si>
  <si>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</si>
  <si>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</si>
  <si>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</si>
  <si>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</si>
  <si>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</si>
  <si>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</si>
  <si>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</si>
  <si>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</si>
  <si>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</si>
  <si>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</si>
  <si>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</si>
  <si>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</si>
  <si>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</si>
  <si>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</si>
  <si>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</si>
  <si>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</si>
  <si>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</si>
  <si>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</si>
  <si>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</si>
  <si>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</si>
  <si>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</si>
  <si>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</si>
  <si>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</si>
  <si>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</si>
  <si>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</si>
  <si>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</si>
  <si>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</si>
  <si>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</si>
  <si>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</si>
  <si>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</si>
  <si>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</si>
  <si>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</si>
  <si>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</si>
  <si>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</si>
  <si>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</si>
  <si>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</si>
  <si>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</si>
  <si>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</si>
  <si>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</si>
  <si>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</si>
  <si>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</si>
  <si>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</si>
  <si>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</si>
  <si>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</si>
  <si>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</si>
  <si>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</si>
  <si>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</si>
  <si>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</si>
  <si>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</si>
  <si>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</si>
  <si>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</si>
  <si>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</si>
  <si>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</si>
  <si>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</si>
  <si>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</si>
  <si>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</si>
  <si>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</si>
  <si>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</si>
  <si>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</si>
  <si>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</si>
  <si>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</si>
  <si>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</si>
  <si>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</si>
  <si>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</si>
  <si>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</si>
  <si>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</si>
  <si>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</si>
  <si>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</si>
  <si>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</si>
  <si>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</si>
  <si>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</si>
  <si>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</si>
  <si>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</si>
  <si>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</si>
  <si>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</si>
  <si>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</si>
  <si>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</si>
  <si>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</si>
  <si>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</si>
  <si>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</si>
  <si>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</si>
  <si>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</si>
  <si>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</si>
  <si>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</si>
  <si>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</si>
  <si>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</si>
  <si>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</si>
  <si>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</si>
  <si>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</si>
  <si>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</si>
  <si>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</si>
  <si>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</si>
  <si>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</si>
  <si>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</si>
  <si>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</si>
  <si>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</si>
  <si>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</si>
  <si>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</si>
  <si>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</si>
  <si>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</si>
  <si>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</si>
  <si>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</si>
  <si>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</si>
  <si>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</si>
  <si>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</si>
  <si>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</si>
  <si>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</si>
  <si>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</si>
  <si>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</si>
  <si>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</si>
  <si>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</si>
  <si>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</si>
  <si>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</si>
  <si>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</si>
  <si>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</si>
  <si>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</si>
  <si>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</si>
  <si>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</si>
  <si>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</si>
  <si>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</si>
  <si>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</si>
  <si>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</si>
  <si>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</si>
  <si>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</si>
  <si>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</si>
  <si>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</si>
  <si>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</si>
  <si>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</si>
  <si>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</si>
  <si>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</si>
  <si>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</si>
  <si>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</si>
  <si>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</si>
  <si>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</si>
  <si>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</si>
  <si>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</si>
  <si>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</si>
  <si>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</si>
  <si>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</si>
  <si>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</si>
  <si>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</si>
  <si>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</si>
  <si>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</si>
  <si>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</si>
  <si>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</si>
  <si>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</si>
  <si>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</si>
  <si>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</si>
  <si>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</si>
  <si>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</si>
  <si>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</si>
  <si>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</si>
  <si>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</si>
  <si>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</si>
  <si>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</si>
  <si>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</si>
  <si>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</si>
  <si>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</si>
  <si>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</si>
  <si>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</si>
  <si>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</si>
  <si>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</si>
  <si>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</si>
  <si>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</si>
  <si>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</si>
  <si>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</si>
  <si>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</si>
  <si>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</si>
  <si>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</si>
  <si>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</si>
  <si>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</si>
  <si>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</si>
  <si>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</si>
  <si>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</si>
  <si>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</si>
  <si>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</si>
  <si>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</si>
  <si>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</si>
  <si>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</si>
  <si>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</si>
  <si>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</si>
  <si>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</si>
  <si>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</si>
  <si>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</si>
  <si>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</si>
  <si>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</si>
  <si>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</si>
  <si>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</si>
  <si>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</si>
  <si>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</si>
  <si>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</si>
  <si>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</si>
  <si>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</si>
  <si>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</si>
  <si>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</si>
  <si>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</si>
  <si>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</si>
  <si>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</si>
  <si>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</si>
  <si>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</si>
  <si>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</si>
  <si>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</si>
  <si>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</si>
  <si>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</si>
  <si>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</si>
  <si>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</si>
  <si>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</si>
  <si>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</si>
  <si>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</si>
  <si>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</si>
  <si>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</si>
  <si>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</si>
  <si>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</si>
  <si>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</si>
  <si>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</si>
  <si>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</si>
  <si>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</si>
  <si>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</si>
  <si>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</si>
  <si>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</si>
  <si>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</si>
  <si>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</si>
  <si>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</si>
  <si>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</si>
  <si>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</si>
  <si>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</si>
  <si>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</si>
  <si>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</si>
  <si>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</si>
  <si>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</si>
  <si>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</si>
  <si>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</si>
  <si>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</si>
  <si>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</si>
  <si>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</si>
  <si>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</si>
  <si>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</si>
  <si>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</si>
  <si>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</si>
  <si>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</si>
  <si>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</si>
  <si>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</si>
  <si>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</si>
  <si>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</si>
  <si>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</si>
  <si>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</si>
  <si>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</si>
  <si>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</si>
  <si>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</si>
  <si>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</si>
  <si>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</si>
  <si>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</si>
  <si>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</si>
  <si>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</si>
  <si>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</si>
  <si>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</si>
  <si>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</si>
  <si>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</si>
  <si>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</si>
  <si>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</si>
  <si>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</si>
  <si>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</si>
  <si>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</si>
  <si>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</si>
  <si>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</si>
  <si>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</si>
  <si>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</si>
  <si>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</si>
  <si>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</si>
  <si>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</si>
  <si>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</si>
  <si>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</si>
  <si>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</si>
  <si>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</si>
  <si>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</si>
  <si>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</si>
  <si>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</si>
  <si>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</si>
  <si>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</si>
  <si>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</si>
  <si>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</si>
  <si>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</si>
  <si>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</si>
  <si>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</si>
  <si>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</si>
  <si>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</si>
  <si>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</si>
  <si>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</si>
  <si>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</si>
  <si>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</si>
  <si>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</si>
  <si>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</si>
  <si>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</si>
  <si>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</si>
  <si>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</si>
  <si>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</si>
  <si>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</si>
  <si>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</si>
  <si>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</si>
  <si>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</si>
  <si>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</si>
  <si>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</si>
  <si>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</si>
  <si>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</si>
  <si>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</si>
  <si>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</si>
  <si>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</si>
  <si>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</si>
  <si>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</si>
  <si>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</si>
  <si>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</si>
  <si>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</si>
  <si>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</si>
  <si>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</si>
  <si>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</si>
  <si>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</si>
  <si>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</si>
  <si>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</si>
  <si>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</si>
  <si>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</si>
  <si>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</si>
  <si>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</si>
  <si>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</si>
  <si>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</si>
  <si>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</si>
  <si>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</si>
  <si>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</si>
  <si>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</si>
  <si>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</si>
  <si>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</si>
  <si>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</si>
  <si>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</si>
  <si>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</si>
  <si>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</si>
  <si>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</si>
  <si>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</si>
  <si>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</si>
  <si>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</si>
  <si>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</si>
  <si>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</si>
  <si>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</si>
  <si>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</si>
  <si>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</si>
  <si>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</si>
  <si>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</si>
  <si>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</si>
  <si>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</si>
  <si>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</si>
  <si>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</si>
  <si>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</si>
  <si>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</si>
  <si>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</si>
  <si>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</si>
  <si>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</si>
  <si>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</si>
  <si>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</si>
  <si>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</si>
  <si>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</si>
  <si>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</si>
  <si>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</si>
  <si>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</si>
  <si>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</si>
  <si>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</si>
  <si>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</si>
  <si>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</si>
  <si>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</si>
  <si>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</si>
  <si>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</si>
  <si>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</si>
  <si>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</si>
  <si>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</si>
  <si>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</si>
  <si>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</si>
  <si>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</si>
  <si>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</si>
  <si>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</si>
  <si>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</si>
  <si>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</si>
  <si>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</si>
  <si>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</si>
  <si>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</si>
  <si>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</si>
  <si>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</si>
  <si>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</si>
  <si>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</si>
  <si>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</si>
  <si>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</si>
  <si>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</si>
  <si>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</si>
  <si>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</si>
  <si>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</si>
  <si>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</si>
  <si>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</si>
  <si>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</si>
  <si>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</si>
  <si>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</si>
  <si>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</si>
  <si>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</si>
  <si>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</si>
  <si>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</si>
  <si>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</si>
  <si>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</si>
  <si>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</si>
  <si>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</si>
  <si>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</si>
  <si>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</si>
  <si>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</si>
  <si>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</si>
  <si>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</si>
  <si>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</si>
  <si>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</si>
  <si>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</si>
  <si>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</si>
  <si>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</si>
  <si>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</si>
  <si>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</si>
  <si>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</si>
  <si>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</si>
  <si>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</si>
  <si>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</si>
  <si>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</si>
  <si>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</si>
  <si>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</si>
  <si>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</si>
  <si>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</si>
  <si>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</si>
  <si>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</si>
  <si>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</si>
  <si>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</si>
  <si>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</si>
  <si>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</si>
  <si>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</si>
  <si>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</si>
  <si>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</si>
  <si>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</si>
  <si>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</si>
  <si>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</si>
  <si>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</si>
  <si>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</si>
  <si>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</si>
  <si>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</si>
  <si>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</si>
  <si>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</si>
  <si>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</si>
  <si>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</si>
  <si>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</si>
  <si>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</si>
  <si>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</si>
  <si>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</si>
  <si>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</si>
  <si>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</si>
  <si>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</si>
  <si>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</si>
  <si>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</si>
  <si>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</si>
  <si>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</si>
  <si>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</si>
  <si>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</si>
  <si>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</si>
  <si>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</si>
  <si>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</si>
  <si>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</si>
  <si>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</si>
  <si>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</si>
  <si>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</si>
  <si>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</si>
  <si>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</si>
  <si>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</si>
  <si>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</si>
  <si>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</si>
  <si>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</si>
  <si>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</si>
  <si>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</si>
  <si>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</si>
  <si>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</si>
  <si>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</si>
  <si>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</si>
  <si>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</si>
  <si>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</si>
  <si>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</si>
  <si>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</si>
  <si>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</si>
  <si>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</si>
  <si>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</si>
  <si>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</si>
  <si>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</si>
  <si>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</si>
  <si>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</si>
  <si>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</si>
  <si>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</si>
  <si>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</si>
  <si>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</si>
  <si>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</si>
  <si>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</si>
  <si>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</si>
  <si>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</si>
  <si>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</si>
  <si>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</si>
  <si>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</si>
  <si>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</si>
  <si>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</si>
  <si>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</si>
  <si>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</si>
  <si>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</si>
  <si>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</si>
  <si>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</si>
  <si>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</si>
  <si>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</si>
  <si>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</si>
  <si>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</si>
  <si>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</si>
  <si>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</si>
  <si>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</si>
  <si>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</si>
  <si>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</si>
  <si>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</si>
  <si>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</si>
  <si>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</si>
  <si>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</si>
  <si>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</si>
  <si>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</si>
  <si>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</si>
  <si>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</si>
  <si>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</si>
  <si>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</si>
  <si>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</si>
  <si>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</si>
  <si>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</si>
  <si>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</si>
  <si>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</si>
  <si>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</si>
  <si>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</si>
  <si>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</si>
  <si>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</si>
  <si>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</si>
  <si>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</si>
  <si>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</si>
  <si>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</si>
  <si>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</si>
  <si>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</si>
  <si>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</si>
  <si>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</si>
  <si>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</si>
  <si>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</si>
  <si>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</si>
  <si>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</si>
  <si>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</si>
  <si>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</si>
  <si>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</si>
  <si>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</si>
  <si>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</si>
  <si>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</si>
  <si>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</si>
  <si>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</si>
  <si>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</si>
  <si>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</si>
  <si>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</si>
  <si>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</si>
  <si>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</si>
  <si>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</si>
  <si>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</si>
  <si>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</si>
  <si>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</si>
  <si>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</si>
  <si>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</si>
  <si>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</si>
  <si>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</si>
  <si>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</si>
  <si>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</si>
  <si>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</si>
  <si>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</si>
  <si>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</si>
  <si>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</si>
  <si>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</si>
  <si>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</si>
  <si>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</si>
  <si>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</si>
  <si>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</si>
  <si>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</si>
  <si>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</si>
  <si>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</si>
  <si>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</si>
  <si>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</si>
  <si>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</si>
  <si>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</si>
  <si>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</si>
  <si>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</si>
  <si>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</si>
  <si>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</si>
  <si>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</si>
  <si>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</si>
  <si>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</si>
  <si>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</si>
  <si>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</si>
  <si>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</si>
  <si>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</si>
  <si>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</si>
  <si>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</si>
  <si>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</si>
  <si>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</si>
  <si>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</si>
  <si>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</si>
  <si>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</si>
  <si>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</si>
  <si>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</si>
  <si>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</si>
  <si>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</si>
  <si>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</si>
  <si>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</si>
  <si>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</si>
  <si>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</si>
  <si>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</si>
  <si>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</si>
  <si>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</si>
  <si>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</si>
  <si>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</si>
  <si>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</si>
  <si>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</si>
  <si>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</si>
  <si>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</si>
  <si>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</si>
  <si>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</si>
  <si>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</si>
  <si>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</si>
  <si>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</si>
  <si>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</si>
  <si>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</si>
  <si>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</si>
  <si>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</si>
  <si>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</si>
  <si>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</si>
  <si>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</si>
  <si>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</si>
  <si>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</si>
  <si>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</si>
  <si>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</si>
  <si>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</si>
  <si>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</si>
  <si>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</si>
  <si>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</si>
  <si>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</si>
  <si>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</si>
  <si>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</si>
  <si>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</si>
  <si>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</si>
  <si>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</si>
  <si>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</si>
  <si>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</si>
  <si>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</si>
  <si>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</si>
  <si>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</si>
  <si>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</si>
  <si>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</si>
  <si>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</si>
  <si>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</si>
  <si>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</si>
  <si>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</si>
  <si>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</si>
  <si>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</si>
  <si>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</si>
  <si>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</si>
  <si>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</si>
  <si>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</si>
  <si>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</si>
  <si>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</si>
  <si>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</si>
  <si>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</si>
  <si>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</si>
  <si>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</si>
  <si>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</si>
  <si>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</si>
  <si>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</si>
  <si>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</si>
  <si>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</si>
  <si>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</si>
  <si>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</si>
  <si>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</si>
  <si>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</si>
  <si>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</si>
  <si>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</si>
  <si>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</si>
  <si>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</si>
  <si>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</si>
  <si>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</si>
  <si>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</si>
  <si>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</si>
  <si>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</si>
  <si>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</si>
  <si>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</si>
  <si>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</si>
  <si>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</si>
  <si>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</si>
  <si>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</si>
  <si>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</si>
  <si>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</si>
  <si>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</si>
  <si>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</si>
  <si>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</si>
  <si>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</si>
  <si>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</si>
  <si>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</si>
  <si>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</si>
  <si>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</si>
  <si>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</si>
  <si>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</si>
  <si>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</si>
  <si>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</si>
  <si>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</si>
  <si>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</si>
  <si>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</si>
  <si>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</si>
  <si>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</si>
  <si>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</si>
  <si>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</si>
  <si>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</si>
  <si>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</si>
  <si>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</si>
  <si>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</si>
  <si>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</si>
  <si>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</si>
  <si>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</si>
  <si>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</si>
  <si>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</si>
  <si>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</si>
  <si>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</si>
  <si>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</si>
  <si>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</si>
  <si>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</si>
  <si>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</si>
  <si>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</si>
  <si>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</si>
  <si>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</si>
  <si>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</si>
  <si>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</si>
  <si>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</si>
  <si>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</si>
  <si>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</si>
  <si>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</si>
  <si>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</si>
  <si>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</si>
  <si>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</si>
  <si>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</si>
  <si>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</si>
  <si>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</si>
  <si>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</si>
  <si>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</si>
  <si>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</si>
  <si>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</si>
  <si>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</si>
  <si>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</si>
  <si>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</si>
  <si>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</si>
  <si>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</si>
  <si>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</si>
  <si>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</si>
  <si>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</si>
  <si>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</si>
  <si>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</si>
  <si>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</si>
  <si>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</si>
  <si>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</si>
  <si>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</si>
  <si>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</si>
  <si>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</si>
  <si>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</si>
  <si>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</si>
  <si>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</si>
  <si>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</si>
  <si>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</si>
  <si>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</si>
  <si>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</si>
  <si>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</si>
  <si>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</si>
  <si>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</si>
  <si>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</si>
  <si>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</si>
  <si>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</si>
  <si>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</si>
  <si>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</si>
  <si>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</si>
  <si>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</si>
  <si>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</si>
  <si>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</si>
  <si>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</si>
  <si>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</si>
  <si>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</si>
  <si>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</si>
  <si>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</si>
  <si>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</si>
  <si>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</si>
  <si>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</si>
  <si>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</si>
  <si>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</si>
  <si>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</si>
  <si>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</si>
  <si>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</si>
  <si>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</si>
  <si>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</si>
  <si>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</si>
  <si>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</si>
  <si>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</si>
  <si>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</si>
  <si>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</si>
  <si>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</si>
  <si>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</si>
  <si>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</si>
  <si>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</si>
  <si>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</si>
  <si>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</si>
  <si>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</si>
  <si>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</si>
  <si>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</si>
  <si>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</si>
  <si>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</si>
  <si>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</si>
  <si>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</si>
  <si>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</si>
  <si>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</si>
  <si>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</si>
  <si>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</si>
  <si>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</si>
  <si>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</si>
  <si>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</si>
  <si>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</si>
  <si>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</si>
  <si>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</si>
  <si>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</si>
  <si>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</si>
  <si>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</si>
  <si>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</si>
  <si>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</si>
  <si>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</si>
  <si>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</si>
  <si>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</si>
  <si>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</si>
  <si>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</si>
  <si>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</si>
  <si>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</si>
  <si>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</si>
  <si>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</si>
  <si>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</si>
  <si>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</si>
  <si>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</si>
  <si>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</si>
  <si>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</si>
  <si>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</si>
  <si>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</si>
  <si>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</si>
  <si>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</si>
  <si>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</si>
  <si>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</si>
  <si>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</si>
  <si>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</si>
  <si>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</si>
  <si>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</si>
  <si>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</si>
  <si>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</si>
  <si>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</si>
  <si>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</si>
  <si>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</si>
  <si>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</si>
  <si>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</si>
  <si>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</si>
  <si>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</si>
  <si>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</si>
  <si>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</si>
  <si>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</si>
  <si>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</si>
  <si>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</si>
  <si>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</si>
  <si>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</si>
  <si>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</si>
  <si>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</si>
  <si>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</si>
  <si>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</si>
  <si>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</si>
  <si>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</si>
  <si>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</si>
  <si>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</si>
  <si>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</si>
  <si>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</si>
  <si>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</si>
  <si>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</si>
  <si>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</si>
  <si>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</si>
  <si>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</si>
  <si>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</si>
  <si>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</si>
  <si>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</si>
  <si>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</si>
  <si>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</si>
  <si>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</si>
  <si>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</si>
  <si>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</si>
  <si>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</si>
  <si>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</si>
  <si>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</si>
  <si>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</si>
  <si>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</si>
  <si>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</si>
  <si>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</si>
  <si>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</si>
  <si>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</si>
  <si>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</si>
  <si>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</si>
  <si>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</si>
  <si>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</si>
  <si>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</si>
  <si>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</si>
  <si>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</si>
  <si>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</si>
  <si>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</si>
  <si>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</si>
  <si>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</si>
  <si>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</si>
  <si>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</si>
  <si>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</si>
  <si>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</si>
  <si>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</si>
  <si>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</si>
  <si>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</si>
  <si>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</si>
  <si>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</si>
  <si>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</si>
  <si>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</si>
  <si>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</si>
  <si>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</si>
  <si>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</si>
  <si>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</si>
  <si>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</si>
  <si>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</si>
  <si>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</si>
  <si>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</si>
  <si>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</si>
  <si>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</si>
  <si>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</si>
  <si>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</si>
  <si>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</si>
  <si>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</si>
  <si>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</si>
  <si>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</si>
  <si>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</si>
  <si>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</si>
  <si>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</si>
  <si>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</si>
  <si>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</si>
  <si>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</si>
  <si>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</si>
  <si>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</si>
  <si>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</si>
  <si>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</si>
  <si>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</si>
  <si>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</si>
  <si>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</si>
  <si>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</si>
  <si>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</si>
  <si>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</si>
  <si>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</si>
  <si>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</si>
  <si>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</si>
  <si>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</si>
  <si>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</si>
  <si>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</si>
  <si>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</si>
  <si>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</si>
  <si>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</si>
  <si>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</si>
  <si>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</si>
  <si>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</si>
  <si>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</si>
  <si>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</si>
  <si>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</si>
  <si>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</si>
  <si>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</si>
  <si>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</si>
  <si>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</si>
  <si>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</si>
  <si>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</si>
  <si>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</si>
  <si>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</si>
  <si>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</si>
  <si>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</si>
  <si>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</si>
  <si>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</si>
  <si>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</si>
  <si>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</si>
  <si>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</si>
  <si>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</si>
  <si>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</si>
  <si>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</si>
  <si>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</si>
  <si>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</si>
  <si>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</si>
  <si>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</si>
  <si>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</si>
  <si>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</si>
  <si>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</si>
  <si>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</si>
  <si>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</si>
  <si>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</si>
  <si>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</si>
  <si>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</si>
  <si>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</si>
  <si>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</si>
  <si>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</si>
  <si>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</si>
  <si>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</si>
  <si>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</si>
  <si>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</si>
  <si>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</si>
  <si>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</si>
  <si>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</si>
  <si>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</si>
  <si>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</si>
  <si>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</si>
  <si>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</si>
  <si>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</si>
  <si>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</si>
  <si>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</si>
  <si>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</si>
  <si>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</si>
  <si>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</si>
  <si>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</si>
  <si>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</si>
  <si>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</si>
  <si>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</si>
  <si>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</si>
  <si>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</si>
  <si>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</si>
  <si>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</si>
  <si>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</si>
  <si>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</si>
  <si>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</si>
  <si>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</si>
  <si>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</si>
  <si>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</si>
  <si>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</si>
  <si>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</si>
  <si>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</si>
  <si>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</si>
  <si>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</si>
  <si>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</si>
  <si>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</si>
  <si>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</si>
  <si>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</si>
  <si>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</si>
  <si>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</si>
  <si>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</si>
  <si>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</si>
  <si>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</si>
  <si>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</si>
  <si>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</si>
  <si>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</si>
  <si>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</si>
  <si>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</si>
  <si>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</si>
  <si>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</si>
  <si>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</si>
  <si>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</si>
  <si>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</si>
  <si>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</si>
  <si>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</si>
  <si>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</si>
  <si>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</si>
  <si>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</si>
  <si>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</si>
  <si>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</si>
  <si>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</si>
  <si>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</si>
  <si>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</si>
  <si>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</si>
  <si>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</si>
  <si>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</si>
  <si>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</si>
  <si>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</si>
  <si>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</si>
  <si>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</si>
  <si>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</si>
  <si>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</si>
  <si>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</si>
  <si>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</si>
  <si>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</si>
  <si>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</si>
  <si>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</si>
  <si>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</si>
  <si>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</si>
  <si>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</si>
  <si>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</si>
  <si>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</si>
  <si>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</si>
  <si>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</si>
  <si>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</si>
  <si>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</si>
  <si>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</si>
  <si>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</si>
  <si>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</si>
  <si>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</si>
  <si>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</si>
  <si>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</si>
  <si>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</si>
  <si>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</si>
  <si>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</si>
  <si>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</si>
  <si>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</si>
  <si>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</si>
  <si>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</si>
  <si>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</si>
  <si>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</si>
  <si>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</si>
  <si>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</si>
  <si>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</si>
  <si>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</si>
  <si>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</si>
  <si>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</si>
  <si>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</si>
  <si>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</si>
  <si>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</si>
  <si>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</si>
  <si>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</si>
  <si>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</si>
  <si>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</si>
  <si>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</si>
  <si>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</si>
  <si>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</si>
  <si>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</si>
  <si>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</si>
  <si>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</si>
  <si>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</si>
  <si>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</si>
  <si>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</si>
  <si>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</si>
  <si>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</si>
  <si>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</si>
  <si>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</si>
  <si>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</si>
  <si>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</si>
  <si>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</si>
  <si>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</si>
  <si>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</si>
  <si>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</si>
  <si>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</si>
  <si>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</si>
  <si>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</si>
  <si>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</si>
  <si>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</si>
  <si>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</si>
  <si>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</si>
  <si>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</si>
  <si>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</si>
  <si>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</si>
  <si>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</si>
  <si>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</si>
  <si>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</si>
  <si>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</si>
  <si>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</si>
  <si>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</si>
  <si>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</si>
  <si>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</si>
  <si>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</si>
  <si>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</si>
  <si>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</si>
  <si>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</si>
  <si>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</si>
  <si>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</si>
  <si>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</si>
  <si>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</si>
  <si>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</si>
  <si>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</si>
  <si>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</si>
  <si>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</si>
  <si>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</si>
  <si>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</si>
  <si>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</si>
  <si>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</si>
  <si>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</si>
  <si>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</si>
  <si>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</si>
  <si>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</si>
  <si>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</si>
  <si>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</si>
  <si>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</si>
  <si>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</si>
  <si>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</si>
  <si>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</si>
  <si>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</si>
  <si>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</si>
  <si>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</si>
  <si>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</si>
  <si>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</si>
  <si>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</si>
  <si>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</si>
  <si>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</si>
  <si>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</si>
  <si>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</si>
  <si>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</si>
  <si>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</si>
  <si>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</si>
  <si>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</si>
  <si>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</si>
  <si>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</si>
  <si>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</si>
  <si>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</si>
  <si>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</si>
  <si>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</si>
  <si>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</si>
  <si>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</si>
  <si>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</si>
  <si>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</si>
  <si>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</si>
  <si>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</si>
  <si>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</si>
  <si>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</si>
  <si>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</si>
  <si>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</si>
  <si>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</si>
  <si>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</si>
  <si>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</si>
  <si>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</si>
  <si>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</si>
  <si>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</si>
  <si>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</si>
  <si>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</si>
  <si>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</si>
  <si>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</si>
  <si>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</si>
  <si>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</si>
  <si>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</si>
  <si>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</si>
  <si>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</si>
  <si>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</si>
  <si>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</si>
  <si>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</si>
  <si>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</si>
  <si>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</si>
  <si>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</si>
  <si>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</si>
  <si>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</si>
  <si>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</si>
  <si>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</si>
  <si>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</si>
  <si>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</si>
  <si>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</si>
  <si>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</si>
  <si>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</si>
  <si>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</si>
  <si>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</si>
  <si>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</si>
  <si>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</si>
  <si>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</si>
  <si>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</si>
  <si>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</si>
  <si>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</si>
  <si>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</si>
  <si>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</si>
  <si>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</si>
  <si>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</si>
  <si>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</si>
  <si>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</si>
  <si>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</si>
  <si>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</si>
  <si>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</si>
  <si>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</si>
  <si>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</si>
  <si>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</si>
  <si>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</si>
  <si>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</si>
  <si>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</si>
  <si>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</si>
  <si>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</si>
  <si>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</si>
  <si>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</si>
  <si>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</si>
  <si>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</si>
  <si>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</si>
  <si>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</si>
  <si>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</si>
  <si>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</si>
  <si>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</si>
  <si>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</si>
  <si>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</si>
  <si>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</si>
  <si>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</si>
  <si>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</si>
  <si>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</si>
  <si>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</si>
  <si>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</si>
  <si>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</si>
  <si>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</si>
  <si>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</si>
  <si>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</si>
  <si>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</si>
  <si>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</si>
  <si>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</si>
  <si>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</si>
  <si>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</si>
  <si>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</si>
  <si>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</si>
  <si>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</si>
  <si>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</si>
  <si>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</si>
  <si>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</si>
  <si>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</si>
  <si>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</si>
  <si>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</si>
  <si>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</si>
  <si>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</si>
  <si>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</si>
  <si>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</si>
  <si>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</si>
  <si>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</si>
  <si>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</si>
  <si>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</si>
  <si>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</si>
  <si>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</si>
  <si>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</si>
  <si>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</si>
  <si>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</si>
  <si>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</si>
  <si>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</si>
  <si>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</si>
  <si>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</si>
  <si>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</si>
  <si>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</si>
  <si>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</si>
  <si>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</si>
  <si>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</si>
  <si>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</si>
  <si>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</si>
  <si>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</si>
  <si>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</si>
  <si>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</si>
  <si>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</si>
  <si>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</si>
  <si>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</si>
  <si>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</si>
  <si>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</si>
  <si>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</si>
  <si>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</si>
  <si>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</si>
  <si>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</si>
  <si>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</si>
  <si>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</si>
  <si>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</si>
  <si>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</si>
  <si>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</si>
  <si>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</si>
  <si>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</si>
  <si>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</si>
  <si>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</si>
  <si>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</si>
  <si>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</si>
  <si>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</si>
  <si>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</si>
  <si>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</si>
  <si>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</si>
  <si>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</si>
  <si>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</si>
  <si>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</si>
  <si>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</si>
  <si>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</si>
  <si>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</si>
  <si>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</si>
  <si>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</si>
  <si>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</si>
  <si>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</si>
  <si>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</si>
  <si>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</si>
  <si>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</si>
  <si>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</si>
  <si>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</si>
  <si>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</si>
  <si>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</si>
  <si>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</si>
  <si>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</si>
  <si>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</si>
  <si>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</si>
  <si>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</si>
  <si>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</si>
  <si>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</si>
  <si>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</si>
  <si>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</si>
  <si>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</si>
  <si>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</si>
  <si>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</si>
  <si>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</si>
  <si>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</si>
  <si>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</si>
  <si>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</si>
  <si>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</si>
  <si>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</si>
  <si>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</si>
  <si>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</si>
  <si>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</si>
  <si>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</si>
  <si>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</si>
  <si>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</si>
  <si>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</si>
  <si>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</si>
  <si>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</si>
  <si>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</si>
  <si>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</si>
  <si>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</si>
  <si>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</si>
  <si>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</si>
  <si>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</si>
  <si>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</si>
  <si>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</si>
  <si>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</si>
  <si>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</si>
  <si>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</si>
  <si>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</si>
  <si>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</si>
  <si>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</si>
  <si>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</si>
  <si>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</si>
  <si>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</si>
  <si>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</si>
  <si>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</si>
  <si>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</si>
  <si>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</si>
  <si>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</si>
  <si>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</si>
  <si>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</si>
  <si>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</si>
  <si>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</si>
  <si>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</si>
  <si>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</si>
  <si>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</si>
  <si>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</si>
  <si>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</si>
  <si>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</si>
  <si>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</si>
  <si>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</si>
  <si>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</si>
  <si>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</si>
  <si>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</si>
  <si>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</si>
  <si>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</si>
  <si>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</si>
  <si>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</si>
  <si>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</si>
  <si>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</si>
  <si>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</si>
  <si>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</si>
  <si>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</si>
  <si>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</si>
  <si>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</si>
  <si>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</si>
  <si>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</si>
  <si>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</si>
  <si>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</si>
  <si>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</si>
  <si>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</si>
  <si>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</si>
  <si>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</si>
  <si>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</si>
  <si>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</si>
  <si>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</si>
  <si>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</si>
  <si>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</si>
  <si>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</si>
  <si>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</si>
  <si>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</si>
  <si>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</si>
  <si>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</si>
  <si>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</si>
  <si>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</si>
  <si>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</si>
  <si>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</si>
  <si>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</si>
  <si>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</si>
  <si>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</si>
  <si>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</si>
  <si>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</si>
  <si>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</si>
  <si>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</si>
  <si>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</si>
  <si>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</si>
  <si>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</si>
  <si>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</si>
  <si>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</si>
  <si>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</si>
  <si>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</si>
  <si>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</si>
  <si>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</si>
  <si>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</si>
  <si>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</si>
  <si>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</si>
  <si>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</si>
  <si>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</si>
  <si>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</si>
  <si>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</si>
  <si>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</si>
  <si>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</si>
  <si>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</si>
  <si>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</si>
  <si>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</si>
  <si>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</si>
  <si>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</si>
  <si>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</si>
  <si>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</si>
  <si>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</si>
  <si>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</si>
  <si>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</si>
  <si>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</si>
  <si>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</si>
  <si>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</si>
  <si>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</si>
  <si>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</si>
  <si>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</si>
  <si>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</si>
  <si>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</si>
  <si>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</si>
  <si>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</si>
  <si>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</si>
  <si>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</si>
  <si>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</si>
  <si>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</si>
  <si>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</si>
  <si>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</si>
  <si>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</si>
  <si>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</si>
  <si>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</si>
  <si>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</si>
  <si>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</si>
  <si>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</si>
  <si>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</si>
  <si>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</si>
  <si>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</si>
  <si>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</si>
  <si>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</si>
  <si>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</si>
  <si>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</si>
  <si>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</si>
  <si>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</si>
  <si>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</si>
  <si>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</si>
  <si>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</si>
  <si>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</si>
  <si>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</si>
  <si>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</si>
  <si>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</si>
  <si>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</si>
  <si>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</si>
  <si>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</si>
  <si>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</si>
  <si>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</si>
  <si>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</si>
  <si>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</si>
  <si>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</si>
  <si>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</si>
  <si>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</si>
  <si>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</si>
  <si>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</si>
  <si>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</si>
  <si>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</si>
  <si>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</si>
  <si>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</si>
  <si>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</si>
  <si>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</si>
  <si>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</si>
  <si>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</si>
  <si>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</si>
  <si>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</si>
  <si>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</si>
  <si>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</si>
  <si>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</si>
  <si>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</si>
  <si>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</si>
  <si>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</si>
  <si>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</si>
  <si>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</si>
  <si>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</si>
  <si>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</si>
  <si>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</si>
  <si>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</si>
  <si>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</si>
  <si>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</si>
  <si>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</si>
  <si>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</si>
  <si>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</si>
  <si>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</si>
  <si>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</si>
  <si>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</si>
  <si>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</si>
  <si>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</si>
  <si>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</si>
  <si>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</si>
  <si>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</si>
  <si>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</si>
  <si>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</si>
  <si>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</si>
  <si>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</si>
  <si>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</si>
  <si>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</si>
  <si>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</si>
  <si>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</si>
  <si>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</si>
  <si>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</si>
  <si>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</si>
  <si>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</si>
  <si>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</si>
  <si>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</si>
  <si>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</si>
  <si>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</si>
  <si>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</si>
  <si>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</si>
  <si>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</si>
  <si>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</si>
  <si>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</si>
  <si>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</si>
  <si>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</si>
  <si>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</si>
  <si>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</si>
  <si>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</si>
  <si>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</si>
  <si>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</si>
  <si>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</si>
  <si>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</si>
  <si>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</si>
  <si>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</si>
  <si>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</si>
  <si>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</si>
  <si>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</si>
  <si>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000201</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</si>
  <si>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</si>
  <si>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</si>
  <si>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</si>
  <si>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</si>
  <si>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</si>
  <si>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</si>
  <si>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</si>
  <si>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</si>
  <si>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</si>
  <si>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</si>
  <si>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</si>
  <si>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</si>
  <si>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</si>
  <si>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</si>
  <si>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</si>
  <si>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</si>
  <si>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</si>
  <si>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</si>
  <si>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</si>
  <si>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</si>
  <si>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</si>
  <si>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</si>
  <si>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</si>
  <si>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</si>
  <si>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</si>
  <si>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</si>
  <si>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</si>
  <si>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</si>
  <si>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</si>
  <si>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</si>
  <si>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</si>
  <si>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</si>
  <si>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</si>
  <si>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</si>
  <si>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</si>
  <si>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</si>
  <si>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</si>
  <si>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</si>
  <si>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</si>
  <si>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</si>
  <si>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</si>
  <si>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</si>
  <si>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</si>
  <si>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</si>
  <si>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</si>
  <si>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</si>
  <si>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</si>
  <si>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</si>
  <si>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</si>
  <si>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</si>
  <si>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</si>
  <si>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</si>
  <si>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</si>
  <si>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</si>
  <si>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</si>
  <si>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</si>
  <si>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</si>
  <si>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</si>
  <si>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</si>
  <si>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</si>
  <si>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</si>
  <si>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</si>
  <si>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</si>
  <si>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</si>
  <si>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</si>
  <si>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</si>
  <si>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</si>
  <si>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</si>
  <si>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</si>
  <si>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</si>
  <si>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</si>
  <si>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</si>
  <si>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</si>
  <si>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</si>
  <si>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</si>
  <si>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</si>
  <si>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</si>
  <si>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</si>
  <si>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</si>
  <si>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</si>
  <si>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</si>
  <si>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</si>
  <si>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</si>
  <si>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</si>
  <si>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</si>
  <si>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</si>
  <si>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</si>
  <si>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</si>
  <si>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</si>
  <si>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</si>
  <si>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</si>
  <si>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</si>
  <si>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</si>
  <si>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</si>
  <si>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</si>
  <si>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</si>
  <si>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</si>
  <si>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</si>
  <si>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</si>
  <si>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</si>
  <si>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</si>
  <si>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</si>
  <si>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</si>
  <si>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</si>
  <si>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</si>
  <si>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</si>
  <si>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</si>
  <si>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</si>
  <si>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</si>
  <si>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</si>
  <si>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</si>
  <si>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</si>
  <si>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</si>
  <si>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</si>
  <si>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</si>
  <si>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</si>
  <si>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</si>
  <si>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</si>
  <si>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</si>
  <si>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</si>
  <si>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</si>
  <si>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</si>
  <si>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</si>
  <si>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</si>
  <si>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</si>
  <si>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</si>
  <si>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</si>
  <si>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</si>
  <si>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</si>
  <si>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</si>
  <si>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</si>
  <si>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</si>
  <si>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</si>
  <si>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</si>
  <si>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</si>
  <si>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</si>
  <si>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</si>
  <si>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</si>
  <si>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</si>
  <si>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</si>
  <si>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</si>
  <si>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</si>
  <si>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</si>
  <si>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</si>
  <si>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</si>
  <si>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</si>
  <si>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</si>
  <si>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</si>
  <si>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</si>
  <si>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</si>
  <si>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</si>
  <si>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</si>
  <si>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</si>
  <si>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</si>
  <si>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</si>
  <si>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</si>
  <si>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</si>
  <si>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</si>
  <si>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</si>
  <si>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</si>
  <si>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</si>
  <si>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</si>
  <si>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</si>
  <si>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</si>
  <si>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</si>
  <si>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</si>
  <si>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</si>
  <si>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</si>
  <si>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</si>
  <si>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</si>
  <si>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</si>
  <si>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</si>
  <si>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</si>
  <si>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</si>
  <si>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</si>
  <si>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</si>
  <si>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</si>
  <si>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</si>
  <si>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</si>
  <si>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</si>
  <si>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</si>
  <si>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</si>
  <si>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</si>
  <si>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</si>
  <si>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</si>
  <si>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</si>
  <si>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</si>
  <si>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</si>
  <si>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</si>
  <si>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</si>
  <si>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</si>
  <si>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</si>
  <si>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</si>
  <si>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</si>
  <si>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</si>
  <si>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</si>
  <si>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</si>
  <si>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</si>
  <si>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</si>
  <si>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</si>
  <si>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</si>
  <si>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</si>
  <si>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</si>
  <si>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</si>
  <si>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</si>
  <si>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</si>
  <si>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</si>
  <si>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</si>
  <si>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</si>
  <si>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</si>
  <si>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</si>
  <si>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</si>
  <si>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</si>
  <si>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</si>
  <si>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</si>
  <si>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</si>
  <si>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</si>
  <si>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</si>
  <si>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</si>
  <si>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</si>
  <si>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</si>
  <si>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</si>
  <si>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</si>
  <si>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</si>
  <si>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</si>
  <si>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</si>
  <si>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</si>
  <si>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</si>
  <si>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</si>
  <si>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</si>
  <si>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</si>
  <si>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</si>
  <si>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</si>
  <si>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</si>
  <si>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</si>
  <si>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</si>
  <si>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</si>
  <si>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</si>
  <si>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</si>
  <si>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</si>
  <si>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</si>
  <si>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</si>
  <si>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</si>
  <si>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</si>
  <si>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</si>
  <si>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</si>
  <si>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</si>
  <si>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</si>
  <si>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</si>
  <si>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</si>
  <si>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</si>
  <si>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</si>
  <si>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</si>
  <si>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</si>
  <si>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</si>
  <si>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</si>
  <si>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</si>
  <si>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</si>
  <si>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</si>
  <si>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</si>
  <si>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</si>
  <si>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</si>
  <si>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</si>
  <si>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</si>
  <si>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</si>
  <si>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</si>
  <si>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</si>
  <si>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</si>
  <si>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</si>
  <si>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</si>
  <si>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</si>
  <si>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</si>
  <si>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</si>
  <si>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</si>
  <si>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</si>
  <si>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</si>
  <si>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</si>
  <si>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</si>
  <si>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</si>
  <si>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</si>
  <si>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</si>
  <si>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</si>
  <si>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</si>
  <si>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</si>
  <si>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</si>
  <si>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</si>
  <si>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</si>
  <si>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</si>
  <si>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</si>
  <si>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</si>
  <si>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</si>
  <si>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</si>
  <si>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</si>
  <si>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</si>
  <si>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</si>
  <si>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</si>
  <si>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</si>
  <si>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</si>
  <si>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</si>
  <si>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</si>
  <si>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</si>
  <si>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</si>
  <si>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</si>
  <si>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</si>
  <si>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</si>
  <si>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</si>
  <si>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</si>
  <si>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</si>
  <si>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</si>
  <si>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</si>
  <si>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</si>
  <si>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</si>
  <si>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</si>
  <si>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</si>
  <si>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</si>
  <si>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</si>
  <si>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</si>
  <si>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</si>
  <si>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</si>
  <si>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</si>
  <si>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</si>
  <si>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</si>
  <si>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</si>
  <si>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</si>
  <si>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</si>
  <si>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</si>
  <si>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</si>
  <si>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</si>
  <si>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</si>
  <si>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</si>
  <si>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</si>
  <si>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</si>
  <si>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</si>
  <si>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</si>
  <si>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</si>
  <si>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</si>
  <si>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</si>
  <si>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</si>
  <si>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</si>
  <si>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</si>
  <si>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</si>
  <si>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</si>
  <si>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</si>
  <si>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</si>
  <si>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</si>
  <si>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</si>
  <si>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</si>
  <si>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</si>
  <si>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</si>
  <si>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</si>
  <si>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</si>
  <si>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</si>
  <si>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</si>
  <si>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</si>
  <si>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</si>
  <si>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</si>
  <si>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</si>
  <si>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</si>
  <si>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</si>
  <si>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</si>
  <si>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</si>
  <si>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</si>
  <si>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</si>
  <si>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</si>
  <si>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</si>
  <si>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</si>
  <si>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</si>
  <si>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</si>
  <si>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</si>
  <si>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</si>
  <si>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</si>
  <si>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</si>
  <si>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</si>
  <si>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</si>
  <si>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</si>
  <si>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</si>
  <si>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</si>
  <si>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</si>
  <si>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</si>
  <si>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</si>
  <si>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</si>
  <si>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</si>
  <si>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</si>
  <si>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</si>
  <si>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</si>
  <si>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</si>
  <si>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</si>
  <si>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</si>
  <si>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</si>
  <si>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</si>
  <si>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</si>
  <si>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</si>
  <si>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</si>
  <si>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</si>
  <si>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</si>
  <si>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</si>
  <si>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</si>
  <si>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</si>
  <si>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</si>
  <si>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</si>
  <si>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</si>
  <si>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</si>
  <si>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</si>
  <si>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</si>
  <si>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</si>
  <si>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</si>
  <si>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</si>
  <si>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</si>
  <si>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</si>
  <si>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</si>
  <si>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</si>
  <si>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</si>
  <si>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</si>
  <si>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</si>
  <si>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</si>
  <si>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</si>
  <si>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</si>
  <si>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</si>
  <si>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</si>
  <si>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</si>
  <si>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</si>
  <si>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</si>
  <si>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</si>
  <si>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</si>
  <si>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</si>
  <si>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</si>
  <si>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</si>
  <si>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</si>
  <si>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</si>
  <si>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</si>
  <si>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</si>
  <si>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</si>
  <si>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</si>
  <si>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</si>
  <si>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</si>
  <si>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</si>
  <si>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</si>
  <si>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</si>
  <si>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</si>
  <si>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</si>
  <si>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</si>
  <si>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</si>
  <si>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</si>
  <si>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</si>
  <si>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</si>
  <si>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</si>
  <si>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</si>
  <si>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</si>
  <si>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</si>
  <si>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</si>
  <si>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</si>
  <si>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</si>
  <si>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</si>
  <si>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</si>
  <si>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</si>
  <si>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</si>
  <si>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</si>
  <si>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</si>
  <si>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</si>
  <si>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</si>
  <si>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</si>
  <si>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</si>
  <si>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</si>
  <si>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</si>
  <si>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</si>
  <si>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</si>
  <si>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</si>
  <si>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</si>
  <si>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</si>
  <si>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</si>
  <si>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</si>
  <si>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</si>
  <si>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</si>
  <si>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</si>
  <si>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</si>
  <si>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</si>
  <si>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</si>
  <si>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</si>
  <si>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</si>
  <si>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</si>
  <si>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</si>
  <si>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</si>
  <si>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</si>
  <si>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</si>
  <si>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</si>
  <si>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</si>
  <si>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</si>
  <si>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</si>
  <si>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</si>
  <si>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</si>
  <si>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</si>
  <si>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</si>
  <si>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</si>
  <si>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</si>
  <si>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</si>
  <si>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</si>
  <si>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</si>
  <si>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</si>
  <si>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</si>
  <si>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</si>
  <si>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</si>
  <si>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</si>
  <si>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</si>
  <si>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</si>
  <si>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</si>
  <si>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</si>
  <si>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</si>
  <si>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</si>
  <si>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</si>
  <si>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</si>
  <si>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</si>
  <si>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</si>
  <si>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</si>
  <si>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</si>
  <si>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</si>
  <si>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</si>
  <si>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</si>
  <si>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</si>
  <si>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</si>
  <si>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</si>
  <si>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</si>
  <si>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</si>
  <si>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</si>
  <si>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</si>
  <si>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</si>
  <si>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</si>
  <si>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</si>
  <si>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</si>
  <si>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</si>
  <si>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</si>
  <si>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</si>
  <si>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</si>
  <si>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</si>
  <si>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</si>
  <si>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</si>
  <si>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</si>
  <si>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</si>
  <si>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</si>
  <si>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</si>
  <si>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</si>
  <si>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</si>
  <si>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</si>
  <si>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</si>
  <si>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</si>
  <si>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</si>
  <si>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</si>
  <si>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</si>
  <si>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</si>
  <si>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</si>
  <si>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</si>
  <si>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</si>
  <si>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</si>
  <si>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</si>
  <si>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</si>
  <si>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</si>
  <si>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</si>
  <si>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</si>
  <si>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</si>
  <si>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</si>
  <si>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</si>
  <si>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</si>
  <si>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</si>
  <si>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</si>
  <si>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</si>
  <si>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</si>
  <si>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</si>
  <si>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</si>
  <si>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</si>
  <si>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</si>
  <si>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</si>
  <si>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</si>
  <si>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</si>
  <si>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</si>
  <si>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</si>
  <si>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</si>
  <si>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</si>
  <si>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</si>
  <si>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</si>
  <si>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</si>
  <si>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</si>
  <si>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</si>
  <si>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</si>
  <si>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</si>
  <si>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</si>
  <si>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</si>
  <si>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</si>
  <si>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</si>
  <si>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</si>
  <si>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</si>
  <si>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</si>
  <si>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</si>
  <si>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</si>
  <si>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</si>
  <si>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</si>
  <si>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</si>
  <si>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</si>
  <si>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</si>
  <si>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</si>
  <si>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</si>
  <si>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</si>
  <si>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</si>
  <si>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</si>
  <si>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</si>
  <si>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</si>
  <si>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</si>
  <si>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</si>
  <si>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</si>
  <si>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</si>
  <si>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</si>
  <si>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</si>
  <si>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</si>
  <si>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</si>
  <si>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</si>
  <si>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</si>
  <si>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</si>
  <si>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</si>
  <si>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</si>
  <si>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</si>
  <si>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</si>
  <si>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</si>
  <si>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</si>
  <si>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</si>
  <si>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</si>
  <si>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</si>
  <si>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</si>
  <si>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</si>
  <si>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</si>
  <si>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</si>
  <si>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</si>
  <si>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</si>
  <si>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</si>
  <si>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</si>
  <si>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</si>
  <si>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</si>
  <si>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</si>
  <si>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</si>
  <si>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</si>
  <si>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</si>
  <si>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</si>
  <si>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</si>
  <si>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</si>
  <si>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</si>
  <si>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</si>
  <si>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</si>
  <si>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</si>
  <si>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</si>
  <si>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</si>
  <si>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</si>
  <si>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</si>
  <si>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</si>
  <si>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</si>
  <si>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</si>
  <si>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</si>
  <si>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</si>
  <si>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</si>
  <si>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</si>
  <si>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</si>
  <si>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</si>
  <si>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</si>
  <si>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</si>
  <si>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</si>
  <si>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</si>
  <si>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</si>
  <si>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</si>
  <si>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</si>
  <si>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</si>
  <si>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</si>
  <si>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</si>
  <si>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</si>
  <si>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</si>
  <si>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</si>
  <si>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</si>
  <si>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</si>
  <si>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</si>
  <si>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</si>
  <si>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</si>
  <si>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</si>
  <si>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</si>
  <si>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</si>
  <si>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</si>
  <si>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</si>
  <si>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</si>
  <si>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</si>
  <si>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</si>
  <si>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</si>
  <si>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</si>
  <si>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</si>
  <si>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</si>
  <si>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</si>
  <si>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</si>
  <si>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</si>
  <si>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</si>
  <si>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</si>
  <si>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</si>
  <si>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</si>
  <si>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</si>
  <si>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</si>
  <si>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</si>
  <si>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</si>
  <si>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</si>
  <si>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</si>
  <si>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</si>
  <si>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</si>
  <si>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</si>
  <si>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</si>
  <si>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</si>
  <si>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</si>
  <si>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</si>
  <si>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</si>
  <si>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</si>
  <si>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</si>
  <si>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</si>
  <si>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</si>
  <si>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</si>
  <si>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</si>
  <si>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</si>
  <si>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</si>
  <si>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</si>
  <si>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</si>
  <si>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</si>
  <si>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</si>
  <si>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</si>
  <si>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</si>
  <si>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</si>
  <si>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</si>
  <si>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</si>
  <si>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</si>
  <si>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</si>
  <si>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</si>
  <si>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</si>
  <si>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</si>
  <si>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</si>
  <si>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</si>
  <si>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</si>
  <si>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</si>
  <si>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</si>
  <si>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</si>
  <si>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</si>
  <si>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</si>
  <si>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</si>
  <si>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</si>
  <si>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</si>
  <si>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</si>
  <si>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</si>
  <si>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</si>
  <si>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</si>
  <si>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</si>
  <si>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</si>
  <si>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</si>
  <si>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</si>
  <si>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</si>
  <si>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</si>
  <si>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</si>
  <si>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</si>
  <si>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</si>
  <si>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</si>
  <si>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</si>
  <si>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</si>
  <si>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</si>
  <si>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</si>
  <si>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</si>
  <si>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</si>
  <si>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</si>
  <si>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</si>
  <si>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</si>
  <si>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</si>
  <si>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</si>
  <si>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</si>
  <si>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</si>
  <si>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</si>
  <si>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</si>
  <si>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</si>
  <si>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</si>
  <si>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</si>
  <si>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</si>
  <si>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</si>
  <si>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</si>
  <si>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</si>
  <si>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</si>
  <si>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</si>
  <si>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</si>
  <si>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</si>
  <si>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</si>
  <si>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</si>
  <si>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</si>
  <si>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</si>
  <si>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</si>
  <si>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</si>
  <si>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</si>
  <si>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</si>
  <si>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</si>
  <si>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</si>
  <si>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</si>
  <si>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</si>
  <si>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</si>
  <si>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</si>
  <si>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</si>
  <si>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</si>
  <si>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</si>
  <si>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</si>
  <si>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</si>
  <si>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</si>
  <si>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</si>
  <si>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</si>
  <si>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</si>
  <si>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</si>
  <si>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</si>
  <si>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</si>
  <si>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</si>
  <si>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</si>
  <si>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</si>
  <si>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</si>
  <si>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</si>
  <si>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</si>
  <si>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</si>
  <si>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</si>
  <si>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</si>
  <si>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</si>
  <si>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</si>
  <si>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</si>
  <si>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</si>
  <si>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</si>
  <si>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</si>
  <si>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</si>
  <si>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</si>
  <si>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</si>
  <si>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</si>
  <si>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</si>
  <si>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</si>
  <si>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</si>
  <si>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</si>
  <si>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</si>
  <si>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</si>
  <si>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</si>
  <si>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</si>
  <si>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</si>
  <si>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</si>
  <si>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</si>
  <si>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</si>
  <si>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</si>
  <si>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</si>
  <si>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</si>
  <si>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</si>
  <si>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</si>
  <si>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</si>
  <si>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</si>
  <si>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</si>
  <si>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</si>
  <si>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</si>
  <si>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</si>
  <si>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</si>
  <si>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</si>
  <si>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</si>
  <si>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</si>
  <si>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</si>
  <si>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</si>
  <si>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</si>
  <si>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</si>
  <si>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</si>
  <si>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</si>
  <si>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</si>
  <si>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</si>
  <si>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</si>
  <si>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</si>
  <si>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</si>
  <si>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</si>
  <si>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</si>
  <si>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</si>
  <si>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</si>
  <si>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</si>
  <si>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</si>
  <si>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</si>
  <si>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</si>
  <si>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</si>
  <si>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</si>
  <si>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</si>
  <si>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</si>
  <si>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</si>
  <si>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</si>
  <si>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</si>
  <si>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</si>
  <si>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</si>
  <si>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</si>
  <si>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</si>
  <si>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</si>
  <si>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</si>
  <si>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</si>
  <si>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</si>
  <si>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</si>
  <si>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</si>
  <si>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</si>
  <si>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</si>
  <si>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</si>
  <si>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</si>
  <si>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</si>
  <si>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</si>
  <si>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</si>
  <si>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</si>
  <si>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</si>
  <si>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</si>
  <si>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</si>
  <si>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</si>
  <si>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</si>
  <si>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</si>
  <si>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</si>
  <si>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</si>
  <si>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</si>
  <si>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</si>
  <si>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</si>
  <si>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</si>
  <si>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</si>
  <si>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</si>
  <si>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</si>
  <si>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</si>
  <si>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</si>
  <si>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</si>
  <si>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</si>
  <si>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</si>
  <si>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</si>
  <si>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</si>
  <si>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</si>
  <si>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</si>
  <si>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</si>
  <si>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</si>
  <si>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</si>
  <si>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</si>
  <si>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</si>
  <si>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</si>
  <si>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</si>
  <si>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</si>
  <si>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</si>
  <si>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</si>
  <si>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</si>
  <si>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</si>
  <si>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</si>
  <si>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</si>
  <si>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</si>
  <si>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</si>
  <si>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</si>
  <si>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</si>
  <si>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</si>
  <si>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</si>
  <si>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</si>
  <si>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</si>
  <si>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</si>
  <si>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</si>
  <si>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</si>
  <si>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</si>
  <si>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</si>
  <si>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</si>
  <si>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</si>
  <si>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</si>
  <si>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</si>
  <si>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</si>
  <si>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</si>
  <si>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</si>
  <si>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</si>
  <si>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</si>
  <si>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</si>
  <si>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</si>
  <si>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</si>
  <si>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</si>
  <si>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</si>
  <si>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</si>
  <si>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</si>
  <si>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</si>
  <si>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</si>
  <si>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</si>
  <si>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</si>
  <si>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</si>
  <si>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</si>
  <si>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</si>
  <si>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</si>
  <si>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</si>
  <si>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</si>
  <si>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</si>
  <si>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</si>
  <si>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</si>
  <si>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</si>
  <si>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</si>
  <si>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</si>
  <si>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</si>
  <si>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</si>
  <si>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</si>
  <si>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</si>
  <si>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</si>
  <si>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</si>
  <si>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</si>
  <si>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</si>
  <si>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</si>
  <si>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</si>
  <si>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</si>
  <si>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</si>
  <si>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</si>
  <si>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</si>
  <si>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</si>
  <si>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</si>
  <si>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</si>
  <si>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</si>
  <si>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</si>
  <si>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</si>
  <si>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</si>
  <si>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</si>
  <si>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</si>
  <si>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</si>
  <si>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</si>
  <si>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</si>
  <si>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</si>
  <si>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</si>
  <si>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</si>
  <si>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</si>
  <si>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</si>
  <si>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</si>
  <si>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</si>
  <si>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</si>
  <si>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</si>
  <si>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</si>
  <si>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</si>
  <si>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</si>
  <si>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</si>
  <si>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</si>
  <si>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</si>
  <si>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</si>
  <si>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</si>
  <si>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</si>
  <si>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</si>
  <si>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</si>
  <si>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</si>
  <si>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</si>
  <si>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</si>
  <si>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</si>
  <si>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</si>
  <si>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</si>
  <si>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</si>
  <si>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</si>
  <si>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</si>
  <si>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</si>
  <si>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</si>
  <si>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</si>
  <si>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</si>
  <si>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</si>
  <si>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</si>
  <si>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</si>
  <si>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</si>
  <si>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</si>
  <si>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</si>
  <si>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</si>
  <si>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</si>
  <si>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</si>
  <si>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</si>
  <si>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</si>
  <si>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</si>
  <si>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</si>
  <si>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</si>
  <si>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</si>
  <si>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</si>
  <si>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</si>
  <si>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</si>
  <si>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</si>
  <si>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</si>
  <si>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</si>
  <si>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</si>
  <si>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</si>
  <si>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</si>
  <si>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</si>
  <si>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</si>
  <si>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</si>
  <si>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</si>
  <si>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</si>
  <si>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</si>
  <si>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</si>
  <si>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</si>
  <si>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</si>
  <si>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</si>
  <si>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</si>
  <si>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</si>
  <si>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</si>
  <si>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</si>
  <si>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</si>
  <si>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</si>
  <si>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</si>
  <si>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</si>
  <si>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</si>
  <si>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</si>
  <si>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</si>
  <si>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</si>
  <si>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</si>
  <si>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</si>
  <si>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</si>
  <si>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</si>
  <si>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</si>
  <si>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</si>
  <si>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</si>
  <si>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</si>
  <si>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</si>
  <si>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</si>
  <si>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</si>
  <si>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</si>
  <si>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</si>
  <si>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</si>
  <si>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</si>
  <si>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</si>
  <si>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</si>
  <si>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</si>
  <si>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</si>
  <si>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</si>
  <si>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</si>
  <si>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</si>
  <si>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</si>
  <si>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</si>
  <si>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</si>
  <si>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</si>
  <si>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</si>
  <si>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</si>
  <si>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</si>
  <si>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</si>
  <si>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</si>
  <si>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</si>
  <si>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</si>
  <si>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</si>
  <si>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</si>
  <si>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</si>
  <si>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</si>
  <si>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</si>
  <si>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</si>
  <si>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</si>
  <si>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</si>
  <si>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</si>
  <si>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</si>
  <si>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</si>
  <si>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</si>
  <si>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</si>
  <si>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</si>
  <si>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</si>
  <si>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</si>
  <si>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</si>
  <si>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</si>
  <si>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</si>
  <si>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</si>
  <si>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</si>
  <si>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</si>
  <si>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</si>
  <si>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</si>
  <si>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</si>
  <si>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</si>
  <si>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</si>
  <si>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</si>
  <si>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</si>
  <si>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</si>
  <si>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</si>
  <si>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</si>
  <si>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</si>
  <si>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</si>
  <si>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</si>
  <si>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</si>
  <si>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</si>
  <si>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</si>
  <si>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</si>
  <si>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</si>
  <si>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</si>
  <si>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</si>
  <si>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</si>
  <si>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</si>
  <si>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</si>
  <si>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</si>
  <si>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</si>
  <si>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</si>
  <si>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</si>
  <si>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</si>
  <si>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</si>
  <si>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</si>
  <si>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</si>
  <si>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</si>
  <si>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</si>
  <si>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</si>
  <si>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</si>
  <si>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</si>
  <si>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</si>
  <si>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</si>
  <si>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</si>
  <si>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</si>
  <si>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</si>
  <si>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</si>
  <si>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</si>
  <si>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</si>
  <si>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</si>
  <si>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</si>
  <si>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</si>
  <si>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</si>
  <si>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</si>
  <si>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</si>
  <si>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</si>
  <si>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</si>
  <si>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</si>
  <si>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</si>
  <si>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</si>
  <si>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</si>
  <si>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</si>
  <si>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</si>
  <si>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</si>
  <si>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</si>
  <si>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</si>
  <si>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</si>
  <si>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</si>
  <si>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</si>
  <si>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</si>
  <si>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</si>
  <si>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</si>
  <si>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</si>
  <si>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</si>
  <si>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</si>
  <si>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</si>
  <si>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</si>
  <si>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</si>
  <si>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</si>
  <si>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</si>
  <si>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</si>
  <si>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</si>
  <si>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</si>
  <si>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</si>
  <si>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</si>
  <si>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</si>
  <si>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</si>
  <si>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</si>
  <si>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</si>
  <si>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</si>
  <si>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</si>
  <si>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</si>
  <si>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</si>
  <si>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</si>
  <si>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</si>
  <si>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</si>
  <si>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</si>
  <si>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</si>
  <si>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</si>
  <si>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</si>
  <si>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</si>
  <si>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</si>
  <si>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</si>
  <si>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</si>
  <si>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</si>
  <si>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</si>
  <si>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</si>
  <si>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</si>
  <si>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</si>
  <si>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</si>
  <si>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</si>
  <si>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</si>
  <si>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</si>
  <si>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</si>
  <si>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</si>
  <si>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</si>
  <si>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</si>
  <si>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</si>
  <si>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</si>
  <si>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</si>
  <si>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</si>
  <si>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</si>
  <si>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</si>
  <si>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</si>
  <si>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</si>
  <si>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</si>
  <si>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</si>
  <si>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</si>
  <si>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</si>
  <si>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</si>
  <si>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</si>
  <si>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</si>
  <si>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</si>
  <si>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</si>
  <si>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</si>
  <si>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</si>
  <si>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</si>
  <si>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</si>
  <si>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</si>
  <si>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</si>
  <si>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</si>
  <si>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</si>
  <si>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</si>
  <si>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</si>
  <si>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</si>
  <si>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</si>
  <si>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</si>
  <si>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</si>
  <si>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</si>
  <si>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</si>
  <si>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</si>
  <si>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</si>
  <si>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</si>
  <si>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</si>
  <si>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</si>
  <si>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</si>
  <si>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</si>
  <si>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</si>
  <si>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</si>
  <si>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</si>
  <si>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</si>
  <si>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</si>
  <si>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</si>
  <si>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</si>
  <si>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</si>
  <si>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</si>
  <si>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</si>
  <si>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</si>
  <si>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</si>
  <si>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</si>
  <si>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</si>
  <si>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</si>
  <si>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</si>
  <si>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</si>
  <si>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</si>
  <si>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</si>
  <si>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</si>
  <si>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</si>
  <si>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</si>
  <si>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</si>
  <si>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</si>
  <si>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</si>
  <si>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</si>
  <si>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</si>
  <si>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</si>
  <si>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</si>
  <si>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</si>
  <si>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</si>
  <si>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</si>
  <si>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</si>
  <si>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</si>
  <si>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</si>
  <si>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</si>
  <si>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</si>
  <si>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</si>
  <si>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</si>
  <si>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</si>
  <si>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</si>
  <si>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</si>
  <si>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</si>
  <si>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</si>
  <si>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</si>
  <si>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</si>
  <si>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</si>
  <si>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</si>
  <si>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</si>
  <si>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</si>
  <si>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</si>
  <si>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</si>
  <si>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</si>
  <si>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</si>
  <si>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</si>
  <si>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</si>
  <si>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</si>
  <si>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</si>
  <si>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</si>
  <si>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</si>
  <si>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</si>
  <si>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</si>
  <si>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</si>
  <si>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</si>
  <si>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</si>
  <si>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</si>
  <si>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</si>
  <si>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</si>
  <si>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</si>
  <si>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</si>
  <si>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</si>
  <si>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</si>
  <si>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</si>
  <si>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</si>
  <si>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</si>
  <si>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</si>
  <si>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</si>
  <si>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</si>
  <si>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</si>
  <si>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</si>
  <si>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</si>
  <si>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</si>
  <si>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</si>
  <si>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</si>
  <si>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</si>
  <si>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</si>
  <si>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</si>
  <si>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</si>
  <si>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</si>
  <si>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</si>
  <si>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</si>
  <si>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</si>
  <si>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</si>
  <si>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</si>
  <si>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</si>
  <si>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</si>
  <si>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</si>
  <si>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</si>
  <si>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</si>
  <si>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</si>
  <si>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</si>
  <si>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</si>
  <si>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</si>
  <si>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</si>
  <si>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</si>
  <si>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</si>
  <si>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</si>
  <si>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</si>
  <si>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</si>
  <si>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</si>
  <si>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</si>
  <si>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</si>
  <si>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</si>
  <si>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</si>
  <si>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</si>
  <si>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</si>
  <si>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</si>
  <si>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</si>
  <si>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</si>
  <si>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</si>
  <si>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</si>
  <si>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</si>
  <si>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</si>
  <si>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</si>
  <si>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</si>
  <si>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</si>
  <si>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</si>
  <si>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</si>
  <si>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</si>
  <si>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</si>
  <si>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</si>
  <si>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</si>
  <si>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</si>
  <si>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</si>
  <si>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</si>
  <si>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</si>
  <si>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</si>
  <si>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</si>
  <si>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</si>
  <si>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</si>
  <si>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</si>
  <si>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</si>
  <si>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</si>
  <si>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</si>
  <si>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</si>
  <si>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</si>
  <si>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</si>
  <si>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</si>
  <si>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</si>
  <si>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</si>
  <si>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</si>
  <si>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</si>
  <si>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</si>
  <si>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</si>
  <si>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</si>
  <si>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</si>
  <si>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</si>
  <si>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</si>
  <si>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</si>
  <si>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</si>
  <si>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</si>
  <si>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</si>
  <si>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</si>
  <si>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</si>
  <si>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</si>
  <si>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</si>
  <si>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</si>
  <si>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</si>
  <si>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</si>
  <si>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</si>
  <si>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</si>
  <si>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</si>
  <si>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</si>
  <si>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</si>
  <si>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</si>
  <si>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</si>
  <si>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</si>
  <si>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</si>
  <si>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</si>
  <si>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</si>
  <si>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</si>
  <si>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</si>
  <si>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</si>
  <si>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</si>
  <si>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</si>
  <si>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</si>
  <si>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</si>
  <si>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</si>
  <si>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</si>
  <si>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</si>
  <si>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</si>
  <si>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</si>
  <si>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</si>
  <si>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</si>
  <si>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</si>
  <si>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</si>
  <si>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</si>
  <si>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</si>
  <si>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</si>
  <si>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</si>
  <si>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</si>
  <si>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</si>
  <si>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</si>
  <si>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</si>
  <si>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</si>
  <si>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</si>
  <si>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</si>
  <si>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</si>
  <si>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</si>
  <si>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</si>
  <si>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</si>
  <si>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</si>
  <si>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</si>
  <si>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</si>
  <si>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</si>
  <si>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</si>
  <si>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</si>
  <si>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</si>
  <si>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</si>
  <si>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</si>
  <si>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</si>
  <si>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</si>
  <si>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</si>
  <si>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</si>
  <si>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</si>
  <si>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</si>
  <si>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</si>
  <si>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</si>
  <si>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</si>
  <si>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</si>
  <si>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</si>
  <si>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</si>
  <si>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</si>
  <si>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</si>
  <si>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</si>
  <si>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</si>
  <si>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</si>
  <si>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</si>
  <si>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</si>
  <si>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</si>
  <si>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</si>
  <si>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</si>
  <si>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</si>
  <si>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</si>
  <si>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</si>
  <si>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</si>
  <si>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</si>
  <si>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</si>
  <si>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</si>
  <si>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</si>
  <si>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</si>
  <si>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</si>
  <si>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</si>
  <si>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</si>
  <si>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</si>
  <si>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</si>
  <si>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</si>
  <si>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</si>
  <si>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</si>
  <si>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</si>
  <si>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</si>
  <si>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</si>
  <si>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</si>
  <si>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</si>
  <si>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</si>
  <si>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</si>
  <si>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</si>
  <si>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</si>
  <si>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</si>
  <si>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</si>
  <si>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</si>
  <si>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</si>
  <si>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</si>
  <si>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</si>
  <si>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</si>
  <si>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</si>
  <si>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</si>
  <si>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</si>
  <si>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</si>
  <si>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</si>
  <si>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</si>
  <si>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</si>
  <si>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</si>
  <si>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</si>
  <si>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</si>
  <si>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</si>
  <si>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</si>
  <si>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</si>
  <si>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</si>
  <si>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</si>
  <si>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</si>
  <si>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</si>
  <si>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</si>
  <si>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</si>
  <si>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</si>
  <si>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</si>
  <si>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</si>
  <si>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</si>
  <si>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</si>
  <si>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</si>
  <si>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</si>
  <si>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</si>
  <si>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</si>
  <si>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</si>
  <si>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</si>
  <si>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</si>
  <si>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</si>
  <si>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</si>
  <si>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</si>
  <si>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</si>
  <si>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</si>
  <si>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</si>
  <si>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</si>
  <si>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</si>
  <si>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</si>
  <si>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</si>
  <si>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</si>
  <si>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</si>
  <si>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</si>
  <si>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</si>
  <si>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</si>
  <si>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</si>
  <si>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</si>
  <si>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</si>
  <si>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</si>
  <si>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</si>
  <si>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</si>
  <si>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</si>
  <si>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</si>
  <si>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</si>
  <si>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</si>
  <si>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</si>
  <si>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</si>
  <si>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</si>
  <si>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</si>
  <si>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</si>
  <si>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</si>
  <si>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</si>
  <si>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</si>
  <si>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</si>
  <si>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</si>
  <si>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</si>
  <si>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</si>
  <si>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</si>
  <si>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</si>
  <si>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</si>
  <si>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</si>
  <si>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</si>
  <si>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</si>
  <si>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</si>
  <si>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</si>
  <si>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</si>
  <si>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</si>
  <si>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</si>
  <si>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</si>
  <si>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</si>
  <si>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</si>
  <si>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</si>
  <si>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</si>
  <si>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</si>
  <si>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</si>
  <si>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</si>
  <si>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</si>
  <si>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</si>
  <si>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</si>
  <si>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</si>
  <si>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</si>
  <si>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</si>
  <si>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</si>
  <si>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</si>
  <si>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</si>
  <si>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</si>
  <si>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</si>
  <si>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</si>
  <si>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</si>
  <si>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</si>
  <si>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</si>
  <si>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</si>
  <si>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</si>
  <si>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</si>
  <si>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</si>
  <si>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</si>
  <si>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</si>
  <si>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</si>
  <si>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</si>
  <si>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</si>
  <si>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</si>
  <si>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</si>
  <si>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</si>
  <si>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</si>
  <si>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</si>
  <si>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</si>
  <si>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</si>
  <si>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</si>
  <si>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</si>
  <si>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</si>
  <si>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</si>
  <si>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</si>
  <si>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</si>
  <si>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</si>
  <si>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</si>
  <si>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</si>
  <si>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</si>
  <si>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</si>
  <si>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</si>
  <si>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</si>
  <si>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</si>
  <si>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</si>
  <si>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</si>
  <si>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</si>
  <si>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</si>
  <si>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</si>
  <si>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</si>
  <si>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</si>
  <si>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</si>
  <si>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</si>
  <si>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</si>
  <si>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</si>
  <si>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</si>
  <si>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</si>
  <si>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</si>
  <si>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</si>
  <si>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</si>
  <si>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</si>
  <si>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</si>
  <si>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</si>
  <si>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</si>
  <si>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</si>
  <si>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</si>
  <si>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</si>
  <si>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</si>
  <si>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</si>
  <si>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</si>
  <si>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</si>
  <si>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</si>
  <si>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</si>
  <si>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</si>
  <si>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</si>
  <si>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</si>
  <si>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</si>
  <si>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</si>
  <si>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</si>
  <si>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</si>
  <si>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</si>
  <si>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</si>
  <si>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</si>
  <si>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</si>
  <si>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</si>
  <si>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</si>
  <si>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</si>
  <si>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</si>
  <si>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</si>
  <si>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</si>
  <si>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</si>
  <si>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</si>
  <si>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</si>
  <si>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</si>
  <si>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</si>
  <si>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</si>
  <si>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</si>
  <si>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</si>
  <si>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</si>
  <si>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</si>
  <si>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</si>
  <si>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</si>
  <si>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</si>
  <si>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</si>
  <si>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</si>
  <si>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</si>
  <si>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</si>
  <si>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</si>
  <si>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</si>
  <si>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</si>
  <si>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</si>
  <si>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</si>
  <si>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</si>
  <si>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</si>
  <si>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</si>
  <si>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</si>
  <si>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</si>
  <si>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</si>
  <si>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</si>
  <si>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</si>
  <si>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</si>
  <si>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</si>
  <si>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</si>
  <si>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</si>
  <si>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</si>
  <si>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</si>
  <si>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</si>
  <si>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</si>
  <si>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</si>
  <si>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</si>
  <si>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</si>
  <si>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</si>
  <si>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</si>
  <si>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</si>
  <si>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</si>
  <si>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</si>
  <si>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</si>
  <si>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</si>
  <si>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</si>
  <si>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</si>
  <si>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</si>
  <si>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</si>
  <si>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</si>
  <si>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</si>
  <si>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</si>
  <si>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</si>
  <si>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</si>
  <si>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</si>
  <si>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</si>
  <si>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</si>
  <si>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</si>
  <si>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</si>
  <si>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</si>
  <si>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</si>
  <si>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</si>
  <si>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</si>
  <si>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</si>
  <si>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</si>
  <si>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</si>
  <si>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</si>
  <si>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</si>
  <si>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</si>
  <si>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</si>
  <si>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</si>
  <si>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</si>
  <si>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</si>
  <si>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</si>
  <si>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</si>
  <si>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</si>
  <si>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</si>
  <si>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</si>
  <si>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</si>
  <si>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</si>
  <si>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</si>
  <si>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</si>
  <si>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</si>
  <si>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</si>
  <si>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</si>
  <si>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</si>
  <si>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</si>
  <si>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</si>
  <si>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</si>
  <si>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</si>
  <si>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</si>
  <si>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</si>
  <si>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</si>
  <si>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</si>
  <si>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</si>
  <si>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</si>
  <si>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</si>
  <si>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</si>
  <si>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</si>
  <si>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</si>
  <si>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</si>
  <si>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</si>
  <si>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</si>
  <si>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</si>
  <si>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</si>
  <si>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</si>
  <si>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</si>
  <si>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</si>
  <si>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</si>
  <si>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</si>
  <si>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</si>
  <si>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</si>
  <si>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</si>
  <si>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</si>
  <si>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</si>
  <si>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</si>
  <si>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</si>
  <si>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</si>
  <si>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</si>
  <si>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</si>
  <si>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</si>
  <si>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</si>
  <si>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</si>
  <si>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</si>
  <si>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</si>
  <si>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</si>
  <si>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</si>
  <si>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</si>
  <si>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</si>
  <si>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</si>
  <si>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</si>
  <si>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</si>
  <si>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</si>
  <si>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</si>
  <si>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</si>
  <si>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</si>
  <si>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</si>
  <si>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</si>
  <si>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</si>
  <si>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</si>
  <si>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</si>
  <si>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</si>
  <si>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</si>
  <si>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</si>
  <si>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</si>
  <si>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</si>
  <si>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</si>
  <si>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</si>
  <si>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</si>
  <si>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</si>
  <si>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</si>
  <si>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</si>
  <si>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</si>
  <si>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</si>
  <si>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</si>
  <si>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</si>
  <si>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</si>
  <si>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</si>
  <si>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</si>
  <si>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</si>
  <si>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</si>
  <si>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</si>
  <si>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</si>
  <si>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</si>
  <si>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</si>
  <si>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</si>
  <si>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</si>
  <si>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</si>
  <si>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</si>
  <si>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</si>
  <si>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</si>
  <si>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</si>
  <si>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</si>
  <si>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</si>
  <si>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</si>
  <si>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</si>
  <si>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</si>
  <si>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</si>
  <si>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</si>
  <si>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</si>
  <si>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</si>
  <si>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</si>
  <si>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</si>
  <si>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</si>
  <si>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</si>
  <si>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</si>
  <si>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</si>
  <si>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</si>
  <si>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</si>
  <si>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</si>
  <si>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</si>
  <si>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</si>
  <si>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</si>
  <si>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</si>
  <si>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</si>
  <si>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</si>
  <si>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</si>
  <si>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</si>
  <si>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</si>
  <si>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</si>
  <si>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</si>
  <si>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</si>
  <si>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</si>
  <si>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</si>
  <si>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</si>
  <si>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</si>
  <si>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</si>
  <si>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</si>
  <si>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</si>
  <si>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</si>
  <si>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</si>
  <si>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</si>
  <si>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</si>
  <si>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</si>
  <si>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</si>
  <si>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</si>
  <si>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</si>
  <si>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</si>
  <si>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</si>
  <si>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</si>
  <si>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</si>
  <si>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</si>
  <si>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</si>
  <si>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</si>
  <si>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</si>
  <si>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</si>
  <si>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</si>
  <si>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</si>
  <si>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</si>
  <si>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</si>
  <si>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</si>
  <si>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</si>
  <si>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</si>
  <si>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</si>
  <si>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</si>
  <si>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</si>
  <si>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</si>
  <si>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</si>
  <si>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</si>
  <si>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</si>
  <si>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</si>
  <si>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</si>
  <si>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</si>
  <si>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</si>
  <si>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</si>
  <si>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</si>
  <si>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</si>
  <si>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</si>
  <si>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</si>
  <si>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</si>
  <si>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</si>
  <si>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</si>
  <si>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</si>
  <si>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</si>
  <si>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</si>
  <si>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</si>
  <si>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</si>
  <si>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</si>
  <si>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</si>
  <si>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</si>
  <si>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</si>
  <si>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</si>
  <si>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</si>
  <si>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</si>
  <si>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</si>
  <si>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</si>
  <si>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</si>
  <si>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</si>
  <si>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</si>
  <si>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</si>
  <si>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</si>
  <si>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</si>
  <si>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</si>
  <si>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</si>
  <si>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</si>
  <si>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</si>
  <si>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</si>
  <si>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</si>
  <si>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</si>
  <si>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</si>
  <si>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</si>
  <si>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</si>
  <si>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</si>
  <si>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</si>
  <si>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</si>
  <si>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</si>
  <si>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</si>
  <si>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</si>
  <si>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</si>
  <si>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</si>
  <si>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</si>
  <si>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</si>
  <si>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</si>
  <si>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</si>
  <si>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</si>
  <si>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</si>
  <si>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</si>
  <si>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</si>
  <si>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</si>
  <si>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</si>
  <si>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</si>
  <si>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</si>
  <si>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</si>
  <si>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</si>
  <si>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</si>
  <si>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</si>
  <si>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</si>
  <si>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</si>
  <si>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</si>
  <si>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</si>
  <si>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</si>
  <si>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</si>
  <si>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</si>
  <si>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</si>
  <si>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</si>
  <si>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</si>
  <si>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</si>
  <si>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</si>
  <si>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</si>
  <si>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</si>
  <si>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</si>
  <si>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</si>
  <si>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</si>
  <si>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</si>
  <si>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</si>
  <si>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</si>
  <si>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</si>
  <si>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</si>
  <si>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</si>
  <si>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</si>
  <si>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</si>
  <si>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</si>
  <si>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</si>
  <si>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</si>
  <si>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</si>
  <si>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</si>
  <si>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</si>
  <si>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</si>
  <si>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</si>
  <si>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</si>
  <si>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</si>
  <si>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</si>
  <si>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</si>
  <si>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</si>
  <si>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</si>
  <si>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</si>
  <si>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</si>
  <si>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</si>
  <si>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</si>
  <si>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</si>
  <si>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</si>
  <si>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</si>
  <si>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</si>
  <si>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</si>
  <si>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</si>
  <si>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</si>
  <si>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</si>
  <si>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</si>
  <si>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</si>
  <si>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</si>
  <si>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</si>
  <si>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</si>
  <si>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</si>
  <si>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</si>
  <si>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</si>
  <si>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</si>
  <si>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</si>
  <si>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</si>
  <si>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</si>
  <si>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</si>
  <si>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</si>
  <si>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</si>
  <si>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</si>
  <si>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</si>
  <si>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</si>
  <si>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</si>
  <si>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</si>
  <si>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</si>
  <si>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</si>
  <si>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</si>
  <si>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</si>
  <si>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</si>
  <si>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</si>
  <si>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</si>
  <si>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</si>
  <si>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</si>
  <si>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</si>
  <si>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</si>
  <si>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</si>
  <si>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</si>
  <si>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</si>
  <si>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</si>
  <si>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</si>
  <si>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</si>
  <si>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</si>
  <si>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</si>
  <si>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</si>
  <si>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</si>
  <si>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</si>
  <si>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</si>
  <si>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</si>
  <si>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</si>
  <si>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</si>
  <si>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</si>
  <si>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</si>
  <si>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</si>
  <si>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</si>
  <si>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</si>
  <si>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</si>
  <si>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</si>
  <si>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</si>
  <si>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</si>
  <si>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</si>
  <si>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</si>
  <si>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</si>
  <si>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</si>
  <si>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</si>
  <si>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</si>
  <si>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</si>
  <si>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</si>
  <si>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</si>
  <si>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</si>
  <si>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</si>
  <si>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</si>
  <si>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</si>
  <si>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</si>
  <si>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</si>
  <si>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</si>
  <si>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</si>
  <si>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</si>
  <si>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</si>
  <si>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</si>
  <si>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</si>
  <si>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</si>
  <si>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</si>
  <si>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</si>
  <si>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</si>
  <si>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</si>
  <si>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</si>
  <si>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</si>
  <si>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</si>
  <si>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</si>
  <si>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</si>
  <si>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</si>
  <si>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</si>
  <si>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</si>
  <si>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</si>
  <si>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</si>
  <si>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</si>
  <si>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</si>
  <si>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</si>
  <si>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</si>
  <si>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</si>
  <si>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</si>
  <si>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</si>
  <si>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</si>
  <si>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</si>
  <si>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</si>
  <si>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</si>
  <si>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</si>
  <si>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</si>
  <si>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</si>
  <si>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</si>
  <si>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</si>
  <si>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</si>
  <si>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</si>
  <si>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</si>
  <si>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</si>
  <si>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</si>
  <si>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</si>
  <si>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</si>
  <si>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</si>
  <si>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</si>
  <si>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</si>
  <si>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</si>
  <si>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</si>
  <si>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</si>
  <si>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</si>
  <si>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</si>
  <si>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</si>
  <si>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</si>
  <si>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</si>
  <si>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</si>
  <si>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</si>
  <si>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</si>
  <si>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</si>
  <si>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</si>
  <si>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</si>
  <si>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</si>
  <si>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</si>
  <si>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</si>
  <si>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</si>
  <si>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</si>
  <si>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</si>
  <si>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</si>
  <si>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</si>
  <si>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</si>
  <si>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</si>
  <si>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</si>
  <si>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</si>
  <si>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</si>
  <si>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</si>
  <si>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</si>
  <si>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</si>
  <si>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</si>
  <si>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</si>
  <si>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</si>
  <si>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</si>
  <si>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</si>
  <si>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</si>
  <si>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</si>
  <si>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</si>
  <si>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</si>
  <si>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</si>
  <si>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</si>
  <si>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</si>
  <si>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</si>
  <si>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</si>
  <si>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</si>
  <si>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</si>
  <si>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</si>
  <si>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</si>
  <si>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</si>
  <si>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</si>
  <si>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</si>
  <si>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</si>
  <si>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</si>
  <si>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</si>
  <si>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</si>
  <si>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</si>
  <si>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</si>
  <si>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</si>
  <si>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</si>
  <si>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</si>
  <si>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</si>
  <si>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</si>
  <si>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</si>
  <si>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</si>
  <si>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</si>
  <si>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</si>
  <si>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</si>
  <si>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</si>
  <si>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</si>
  <si>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</si>
  <si>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</si>
  <si>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</si>
  <si>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</si>
  <si>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</si>
  <si>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</si>
  <si>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</si>
  <si>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</si>
  <si>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</si>
  <si>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</si>
  <si>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</si>
  <si>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</si>
  <si>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</si>
  <si>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</si>
  <si>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</si>
  <si>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</si>
  <si>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</si>
  <si>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</si>
  <si>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</si>
  <si>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</si>
  <si>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</si>
  <si>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</si>
  <si>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</si>
  <si>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</si>
  <si>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</si>
  <si>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</si>
  <si>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</si>
  <si>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</si>
  <si>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</si>
  <si>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</si>
  <si>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</si>
  <si>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</si>
  <si>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</si>
  <si>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</si>
  <si>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</si>
  <si>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</si>
  <si>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</si>
  <si>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</si>
  <si>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</si>
  <si>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</si>
  <si>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</si>
  <si>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</si>
  <si>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</si>
  <si>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</si>
  <si>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</si>
  <si>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</si>
  <si>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</si>
  <si>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</si>
  <si>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</si>
  <si>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</si>
  <si>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</si>
  <si>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</si>
  <si>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</si>
  <si>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</si>
  <si>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</si>
  <si>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</si>
  <si>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</si>
  <si>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</si>
  <si>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</si>
  <si>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</si>
  <si>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</si>
  <si>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</si>
  <si>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</si>
  <si>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</si>
  <si>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</si>
  <si>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</si>
  <si>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</si>
  <si>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</si>
  <si>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</si>
  <si>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</si>
  <si>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</si>
  <si>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</si>
  <si>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</si>
  <si>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</si>
  <si>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</si>
  <si>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</si>
  <si>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</si>
  <si>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</si>
  <si>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</si>
  <si>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</si>
  <si>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</si>
  <si>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</si>
  <si>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</si>
  <si>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</si>
  <si>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</si>
  <si>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</si>
  <si>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</si>
  <si>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</si>
  <si>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</si>
  <si>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</si>
  <si>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</si>
  <si>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</si>
  <si>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</si>
  <si>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</si>
  <si>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</si>
  <si>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</si>
  <si>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</si>
  <si>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</si>
  <si>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</si>
  <si>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</si>
  <si>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</si>
  <si>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</si>
  <si>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</si>
  <si>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</si>
  <si>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</si>
  <si>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</si>
  <si>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</si>
  <si>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</si>
  <si>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</si>
  <si>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</si>
  <si>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</si>
  <si>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</si>
  <si>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</si>
  <si>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</si>
  <si>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</si>
  <si>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</si>
  <si>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</si>
  <si>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</si>
  <si>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</si>
  <si>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</si>
  <si>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</si>
  <si>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</si>
  <si>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</si>
  <si>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</si>
  <si>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</si>
  <si>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</si>
  <si>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</si>
  <si>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</si>
  <si>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</si>
  <si>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</si>
  <si>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</si>
  <si>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</si>
  <si>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</si>
  <si>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</si>
  <si>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</si>
  <si>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</si>
  <si>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</si>
  <si>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</si>
  <si>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</si>
  <si>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</si>
  <si>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</si>
  <si>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</si>
  <si>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</si>
  <si>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</si>
  <si>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</si>
  <si>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</si>
  <si>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</si>
  <si>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</si>
  <si>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</si>
  <si>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</si>
  <si>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</si>
  <si>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</si>
  <si>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</si>
  <si>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</si>
  <si>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</si>
  <si>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</si>
  <si>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</si>
  <si>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</si>
  <si>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</si>
  <si>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</si>
  <si>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</si>
  <si>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</si>
  <si>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</si>
  <si>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</si>
  <si>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</si>
  <si>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</si>
  <si>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</si>
  <si>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</si>
  <si>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</si>
  <si>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</si>
  <si>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</si>
  <si>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</si>
  <si>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</si>
  <si>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</si>
  <si>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</si>
  <si>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</si>
  <si>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</si>
  <si>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</si>
  <si>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</si>
  <si>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</si>
  <si>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</si>
  <si>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</si>
  <si>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</si>
  <si>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</si>
  <si>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</si>
  <si>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</si>
  <si>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</si>
  <si>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</si>
  <si>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</si>
  <si>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</si>
  <si>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</si>
  <si>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</si>
  <si>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</si>
  <si>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</si>
  <si>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</si>
  <si>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</si>
  <si>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</si>
  <si>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</si>
  <si>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</si>
  <si>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</si>
  <si>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</si>
  <si>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</si>
  <si>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</si>
  <si>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</si>
  <si>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</si>
  <si>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</si>
  <si>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</si>
  <si>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</si>
  <si>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</si>
  <si>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</si>
  <si>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</si>
  <si>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</si>
  <si>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</si>
  <si>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</si>
  <si>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</si>
  <si>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</si>
  <si>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</si>
  <si>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</si>
  <si>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</si>
  <si>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</si>
  <si>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</si>
  <si>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</si>
  <si>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</si>
  <si>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</si>
  <si>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</si>
  <si>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</si>
  <si>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</si>
  <si>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</si>
  <si>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</si>
  <si>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</si>
  <si>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</si>
  <si>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</si>
  <si>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</si>
  <si>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</si>
  <si>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</si>
  <si>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</si>
  <si>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</si>
  <si>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</si>
  <si>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</si>
  <si>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</si>
  <si>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</si>
  <si>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</si>
  <si>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</si>
  <si>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</si>
  <si>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</si>
  <si>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</si>
  <si>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</si>
  <si>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</si>
  <si>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</si>
  <si>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</si>
  <si>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</si>
  <si>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</si>
  <si>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</si>
  <si>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</si>
  <si>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</si>
  <si>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</si>
  <si>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</si>
  <si>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</si>
  <si>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</si>
  <si>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</si>
  <si>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</si>
  <si>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</si>
  <si>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</si>
  <si>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</si>
  <si>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</si>
  <si>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</si>
  <si>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</si>
  <si>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</si>
  <si>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</si>
  <si>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</si>
  <si>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</si>
  <si>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</si>
  <si>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</si>
  <si>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</si>
  <si>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</si>
  <si>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</si>
  <si>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</si>
  <si>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</si>
  <si>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</si>
  <si>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</si>
  <si>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</si>
  <si>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</si>
  <si>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</si>
  <si>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</si>
  <si>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</si>
  <si>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</si>
  <si>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</si>
  <si>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</si>
  <si>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</si>
  <si>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</si>
  <si>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</si>
  <si>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</si>
  <si>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</si>
  <si>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</si>
  <si>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</si>
  <si>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</si>
  <si>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</si>
  <si>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</si>
  <si>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</si>
  <si>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</si>
  <si>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</si>
  <si>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</si>
  <si>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</si>
  <si>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</si>
  <si>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</si>
  <si>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</si>
  <si>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</si>
  <si>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</si>
  <si>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</si>
  <si>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</si>
  <si>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</si>
  <si>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</si>
  <si>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</si>
  <si>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</si>
  <si>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</si>
  <si>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</si>
  <si>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</si>
  <si>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</si>
  <si>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</si>
  <si>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</si>
  <si>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</si>
  <si>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</si>
  <si>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</si>
  <si>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</si>
  <si>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</si>
  <si>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</si>
  <si>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</si>
  <si>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</si>
  <si>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</si>
  <si>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</si>
  <si>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</si>
  <si>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</si>
  <si>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</si>
  <si>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</si>
  <si>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</si>
  <si>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</si>
  <si>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</si>
  <si>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</si>
  <si>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</si>
  <si>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</si>
  <si>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</si>
  <si>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</si>
  <si>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</si>
  <si>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</si>
  <si>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</si>
  <si>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</si>
  <si>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</si>
  <si>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</si>
  <si>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</si>
  <si>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</si>
  <si>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</si>
  <si>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</si>
  <si>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</si>
  <si>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</si>
  <si>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</si>
  <si>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</si>
  <si>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</si>
  <si>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</si>
  <si>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</si>
  <si>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</si>
  <si>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</si>
  <si>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</si>
  <si>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</si>
  <si>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</si>
  <si>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</si>
  <si>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</si>
  <si>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</si>
  <si>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</si>
  <si>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</si>
  <si>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</si>
  <si>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</si>
  <si>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</si>
  <si>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</si>
  <si>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</si>
  <si>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</si>
  <si>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</si>
  <si>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</si>
  <si>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</si>
  <si>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</si>
  <si>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</si>
  <si>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</si>
  <si>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</si>
  <si>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</si>
  <si>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</si>
  <si>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</si>
  <si>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</si>
  <si>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</si>
  <si>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</si>
  <si>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</si>
  <si>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</si>
  <si>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</si>
  <si>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</si>
  <si>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</si>
  <si>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</si>
  <si>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</si>
  <si>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</si>
  <si>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</si>
  <si>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</si>
  <si>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</si>
  <si>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</si>
  <si>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</si>
  <si>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</si>
  <si>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</si>
  <si>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</si>
  <si>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</si>
  <si>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</si>
  <si>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</si>
  <si>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</si>
  <si>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</si>
  <si>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</si>
  <si>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</si>
  <si>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</si>
  <si>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</si>
  <si>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</si>
  <si>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</si>
  <si>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</si>
  <si>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</si>
  <si>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</si>
  <si>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</si>
  <si>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</si>
  <si>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</si>
  <si>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</si>
  <si>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</si>
  <si>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</si>
  <si>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</si>
  <si>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</si>
  <si>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</si>
  <si>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</si>
  <si>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</si>
  <si>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</si>
  <si>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</si>
  <si>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</si>
  <si>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</si>
  <si>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</si>
  <si>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</si>
  <si>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</si>
  <si>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</si>
  <si>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</si>
  <si>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</si>
  <si>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</si>
  <si>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</si>
  <si>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</si>
  <si>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</si>
  <si>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</si>
  <si>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</si>
  <si>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</si>
  <si>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</si>
  <si>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</si>
  <si>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</si>
  <si>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</si>
  <si>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</si>
  <si>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</si>
  <si>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</si>
  <si>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</si>
  <si>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</si>
  <si>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</si>
  <si>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</si>
  <si>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</si>
  <si>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</si>
  <si>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</si>
  <si>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</si>
  <si>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</si>
  <si>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</si>
  <si>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</si>
  <si>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</si>
  <si>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</si>
  <si>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</si>
  <si>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</si>
  <si>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</si>
  <si>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</si>
  <si>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</si>
  <si>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</si>
  <si>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</si>
  <si>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</si>
  <si>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</si>
  <si>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</si>
  <si>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</si>
  <si>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</si>
  <si>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</si>
  <si>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</si>
  <si>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</si>
  <si>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</si>
  <si>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</si>
  <si>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</si>
  <si>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</si>
  <si>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</si>
  <si>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</si>
  <si>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</si>
  <si>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</si>
  <si>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</si>
  <si>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</si>
  <si>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</si>
  <si>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</si>
  <si>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</si>
  <si>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</si>
  <si>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</si>
  <si>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</si>
  <si>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</si>
  <si>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</si>
  <si>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</si>
  <si>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</si>
  <si>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</si>
  <si>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</si>
  <si>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</si>
  <si>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</si>
  <si>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</si>
  <si>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</si>
  <si>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</si>
  <si>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</si>
  <si>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</si>
  <si>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</si>
  <si>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</si>
  <si>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</si>
  <si>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</si>
  <si>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</si>
  <si>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</si>
  <si>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</si>
  <si>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</si>
  <si>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</si>
  <si>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</si>
  <si>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</si>
  <si>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</si>
  <si>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</si>
  <si>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</si>
  <si>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</si>
  <si>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</si>
  <si>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</si>
  <si>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</si>
  <si>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</si>
  <si>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</si>
  <si>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</si>
  <si>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</si>
  <si>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</si>
  <si>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</si>
  <si>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</si>
  <si>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</si>
  <si>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</si>
  <si>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</si>
  <si>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</si>
  <si>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</si>
  <si>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</si>
  <si>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</si>
  <si>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</si>
  <si>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</si>
  <si>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</si>
  <si>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</si>
  <si>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</si>
  <si>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</si>
  <si>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</si>
  <si>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</si>
  <si>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</si>
  <si>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</si>
  <si>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</si>
  <si>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</si>
  <si>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</si>
  <si>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</si>
  <si>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</si>
  <si>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</si>
  <si>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</si>
  <si>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</si>
  <si>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</si>
  <si>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</si>
  <si>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</si>
  <si>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</si>
  <si>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</si>
  <si>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</si>
  <si>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</si>
  <si>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</si>
  <si>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</si>
  <si>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</si>
  <si>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</si>
  <si>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</si>
  <si>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</si>
  <si>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</si>
  <si>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</si>
  <si>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</si>
  <si>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</si>
  <si>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</si>
  <si>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</si>
  <si>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</si>
  <si>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</si>
  <si>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</si>
  <si>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</si>
  <si>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</si>
  <si>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</si>
  <si>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</si>
  <si>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</si>
  <si>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</si>
  <si>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</si>
  <si>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</si>
  <si>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</si>
  <si>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</si>
  <si>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</si>
  <si>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</si>
  <si>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</si>
  <si>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</si>
  <si>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</si>
  <si>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</si>
  <si>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</si>
  <si>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</si>
  <si>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</si>
  <si>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</si>
  <si>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</si>
  <si>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</si>
  <si>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</si>
  <si>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</si>
  <si>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</si>
  <si>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</si>
  <si>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</si>
  <si>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</si>
  <si>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</si>
  <si>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</si>
  <si>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</si>
  <si>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</si>
  <si>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</si>
  <si>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</si>
  <si>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</si>
  <si>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</si>
  <si>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</si>
  <si>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</si>
  <si>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</si>
  <si>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</si>
  <si>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</si>
  <si>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</si>
  <si>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</si>
  <si>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</si>
  <si>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</si>
  <si>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</si>
  <si>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</si>
  <si>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</si>
  <si>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</si>
  <si>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</si>
  <si>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</si>
  <si>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</si>
  <si>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</si>
  <si>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</si>
  <si>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</si>
  <si>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</si>
  <si>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</si>
  <si>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</si>
  <si>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</si>
  <si>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</si>
  <si>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</si>
  <si>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</si>
  <si>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</si>
  <si>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</si>
  <si>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</si>
  <si>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</si>
  <si>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</si>
  <si>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</si>
  <si>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</si>
  <si>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</si>
  <si>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</si>
  <si>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</si>
  <si>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</si>
  <si>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</si>
  <si>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</si>
  <si>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</si>
  <si>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</si>
  <si>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</si>
  <si>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</si>
  <si>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</si>
  <si>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</si>
  <si>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</si>
  <si>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</si>
  <si>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</si>
  <si>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</si>
  <si>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</si>
  <si>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</si>
  <si>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</si>
  <si>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</si>
  <si>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</si>
  <si>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</si>
  <si>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</si>
  <si>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</si>
  <si>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</si>
  <si>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</si>
  <si>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</si>
  <si>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</si>
  <si>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</si>
  <si>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</si>
  <si>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</si>
  <si>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</si>
  <si>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</si>
  <si>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</si>
  <si>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</si>
  <si>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</si>
  <si>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</si>
  <si>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</si>
  <si>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</si>
  <si>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</si>
  <si>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</si>
  <si>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</si>
  <si>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</si>
  <si>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</si>
  <si>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</si>
  <si>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</si>
  <si>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</si>
  <si>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</si>
  <si>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</si>
  <si>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</si>
  <si>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</si>
  <si>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</si>
  <si>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</si>
  <si>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</si>
  <si>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</si>
  <si>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</si>
  <si>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</si>
  <si>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</si>
  <si>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</si>
  <si>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</si>
  <si>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</si>
  <si>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</si>
  <si>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</si>
  <si>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</si>
  <si>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</si>
  <si>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</si>
  <si>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</si>
  <si>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</si>
  <si>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</si>
  <si>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</si>
  <si>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</si>
  <si>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</si>
  <si>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</si>
  <si>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</si>
  <si>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</si>
  <si>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</si>
  <si>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</si>
  <si>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</si>
  <si>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</si>
  <si>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</si>
  <si>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</si>
  <si>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</si>
  <si>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</si>
  <si>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</si>
  <si>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</si>
  <si>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</si>
  <si>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</si>
  <si>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</si>
  <si>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</si>
  <si>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</si>
  <si>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</si>
  <si>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</si>
  <si>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</si>
  <si>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</si>
  <si>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</si>
  <si>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</si>
  <si>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</si>
  <si>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</si>
  <si>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</si>
  <si>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</si>
  <si>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</si>
  <si>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</si>
  <si>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</si>
  <si>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</si>
  <si>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</si>
  <si>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</si>
  <si>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</si>
  <si>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</si>
  <si>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</si>
  <si>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</si>
  <si>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</si>
  <si>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</si>
  <si>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</si>
  <si>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</si>
  <si>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</si>
  <si>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</si>
  <si>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</si>
  <si>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</si>
  <si>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</si>
  <si>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</si>
  <si>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</si>
  <si>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</si>
  <si>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</si>
  <si>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</si>
  <si>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</si>
  <si>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</si>
  <si>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</si>
  <si>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</si>
  <si>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</si>
  <si>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</si>
  <si>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</si>
  <si>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</si>
  <si>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</si>
  <si>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</si>
  <si>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</si>
  <si>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</si>
  <si>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</si>
  <si>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</si>
  <si>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</si>
  <si>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</si>
  <si>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</si>
  <si>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</si>
  <si>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</si>
  <si>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</si>
  <si>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</si>
  <si>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</si>
  <si>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</si>
  <si>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</si>
  <si>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</si>
  <si>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</si>
  <si>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</si>
  <si>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</si>
  <si>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</si>
  <si>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</si>
  <si>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</si>
  <si>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</si>
  <si>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</si>
  <si>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</si>
  <si>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</si>
  <si>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</si>
  <si>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</si>
  <si>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</si>
  <si>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</si>
  <si>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</si>
  <si>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</si>
  <si>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</si>
  <si>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</si>
  <si>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</si>
  <si>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</si>
  <si>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</si>
  <si>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</si>
  <si>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</si>
  <si>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</si>
  <si>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</si>
  <si>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</si>
  <si>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</si>
  <si>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</si>
  <si>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</si>
  <si>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</si>
  <si>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</si>
  <si>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</si>
  <si>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</si>
  <si>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</si>
  <si>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</si>
  <si>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</si>
  <si>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</si>
  <si>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</si>
  <si>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</si>
  <si>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</si>
  <si>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</si>
  <si>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</si>
  <si>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</si>
  <si>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</si>
  <si>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</si>
  <si>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</si>
  <si>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</si>
  <si>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</si>
  <si>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</si>
  <si>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</si>
  <si>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</si>
  <si>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</si>
  <si>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</si>
  <si>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</si>
  <si>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</si>
  <si>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</si>
  <si>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</si>
  <si>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</si>
  <si>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</si>
  <si>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</si>
  <si>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</si>
  <si>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</si>
  <si>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</si>
  <si>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</si>
  <si>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</si>
  <si>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</si>
  <si>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</si>
  <si>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</si>
  <si>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</si>
  <si>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</si>
  <si>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</si>
  <si>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</si>
  <si>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</si>
  <si>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</si>
  <si>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</si>
  <si>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</si>
  <si>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</si>
  <si>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</si>
  <si>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</si>
  <si>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</si>
  <si>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</si>
  <si>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</si>
  <si>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</si>
  <si>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</si>
  <si>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</si>
  <si>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</si>
  <si>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</si>
  <si>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</si>
  <si>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</si>
  <si>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</si>
  <si>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</si>
  <si>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</si>
  <si>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</si>
  <si>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</si>
  <si>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</si>
  <si>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</si>
  <si>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</si>
  <si>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</si>
  <si>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</si>
  <si>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</si>
  <si>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</si>
  <si>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</si>
  <si>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</si>
  <si>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</si>
  <si>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</si>
  <si>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</si>
  <si>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</si>
  <si>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</si>
  <si>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</si>
  <si>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</si>
  <si>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</si>
  <si>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</si>
  <si>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</si>
  <si>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</si>
  <si>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</si>
  <si>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</si>
  <si>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</si>
  <si>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</si>
  <si>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</si>
  <si>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</si>
  <si>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</si>
  <si>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</si>
  <si>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</si>
  <si>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</si>
  <si>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</si>
  <si>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</si>
  <si>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</si>
  <si>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</si>
  <si>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</si>
  <si>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</si>
  <si>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</si>
  <si>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</si>
  <si>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</si>
  <si>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</si>
  <si>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</si>
  <si>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</si>
  <si>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</si>
  <si>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</si>
  <si>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</si>
  <si>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</si>
  <si>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</si>
  <si>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</si>
  <si>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</si>
  <si>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</si>
  <si>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</si>
  <si>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</si>
  <si>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</si>
  <si>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</si>
  <si>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</si>
  <si>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</si>
  <si>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</si>
  <si>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</si>
  <si>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</si>
  <si>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</si>
  <si>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</si>
  <si>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</si>
  <si>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</si>
  <si>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</si>
  <si>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</si>
  <si>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</si>
  <si>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</si>
  <si>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</si>
  <si>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</si>
  <si>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</si>
  <si>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</si>
  <si>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</si>
  <si>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</si>
  <si>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</si>
  <si>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</si>
  <si>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</si>
  <si>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</si>
  <si>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</si>
  <si>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</si>
  <si>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</si>
  <si>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</si>
  <si>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</si>
  <si>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</si>
  <si>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</si>
  <si>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</si>
  <si>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</si>
  <si>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</si>
  <si>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</si>
  <si>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</si>
  <si>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</si>
  <si>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</si>
  <si>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</si>
  <si>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</si>
  <si>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</si>
  <si>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</si>
  <si>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</si>
  <si>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</si>
  <si>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</si>
  <si>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</si>
  <si>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</si>
  <si>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</si>
  <si>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</si>
  <si>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</si>
  <si>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</si>
  <si>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</si>
  <si>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</si>
  <si>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</si>
  <si>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</si>
  <si>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</si>
  <si>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</si>
  <si>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</si>
  <si>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</si>
  <si>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</si>
  <si>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</si>
  <si>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</si>
  <si>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</si>
  <si>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</si>
  <si>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</si>
  <si>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</si>
  <si>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</si>
  <si>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</si>
  <si>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</si>
  <si>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</si>
  <si>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</si>
  <si>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</si>
  <si>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</si>
  <si>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</si>
  <si>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</si>
  <si>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</si>
  <si>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</si>
  <si>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</si>
  <si>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</si>
  <si>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</si>
  <si>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</si>
  <si>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</si>
  <si>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</si>
  <si>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</si>
  <si>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</si>
  <si>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</si>
  <si>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</si>
  <si>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</si>
  <si>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</si>
  <si>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</si>
  <si>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</si>
  <si>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</si>
  <si>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</si>
  <si>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</si>
  <si>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</si>
  <si>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</si>
  <si>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</si>
  <si>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</si>
  <si>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</si>
  <si>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</si>
  <si>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</si>
  <si>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</si>
  <si>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</si>
  <si>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</si>
  <si>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</si>
  <si>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</si>
  <si>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</si>
  <si>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</si>
  <si>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</si>
  <si>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</si>
  <si>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</si>
  <si>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</si>
  <si>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</si>
  <si>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</si>
  <si>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</si>
  <si>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</si>
  <si>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</si>
  <si>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</si>
  <si>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</si>
  <si>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</si>
  <si>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</si>
  <si>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</si>
  <si>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</si>
  <si>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</si>
  <si>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</si>
  <si>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</si>
  <si>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</si>
  <si>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</si>
  <si>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</si>
  <si>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</si>
  <si>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</si>
  <si>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</si>
  <si>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</si>
  <si>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</si>
  <si>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</si>
  <si>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</si>
  <si>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</si>
  <si>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</si>
  <si>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</si>
  <si>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</si>
  <si>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</si>
  <si>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</si>
  <si>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</si>
  <si>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</si>
  <si>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</si>
  <si>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</si>
  <si>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</si>
  <si>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</si>
  <si>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</si>
  <si>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</si>
  <si>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</si>
  <si>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</si>
  <si>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</si>
  <si>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</si>
  <si>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</si>
  <si>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</si>
  <si>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</si>
  <si>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</si>
  <si>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</si>
  <si>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</si>
  <si>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</si>
  <si>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</si>
  <si>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</si>
  <si>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</si>
  <si>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</si>
  <si>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</si>
  <si>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</si>
  <si>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</si>
  <si>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</si>
  <si>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</si>
  <si>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</si>
  <si>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</si>
  <si>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</si>
  <si>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</si>
  <si>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</si>
  <si>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</si>
  <si>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</si>
  <si>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</si>
  <si>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</si>
  <si>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</si>
  <si>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</si>
  <si>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</si>
  <si>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</si>
  <si>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</si>
  <si>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</si>
  <si>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</si>
  <si>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</si>
  <si>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</si>
  <si>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</si>
  <si>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</si>
  <si>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</si>
  <si>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</si>
  <si>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</si>
  <si>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</si>
  <si>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</si>
  <si>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</si>
  <si>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</si>
  <si>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</si>
  <si>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</si>
  <si>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</si>
  <si>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</si>
  <si>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</si>
  <si>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</si>
  <si>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</si>
  <si>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</si>
  <si>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</si>
  <si>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</si>
  <si>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</si>
  <si>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</si>
  <si>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</si>
  <si>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</si>
  <si>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</si>
  <si>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</si>
  <si>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</si>
  <si>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</si>
  <si>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</si>
  <si>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</si>
  <si>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</si>
  <si>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</si>
  <si>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</si>
  <si>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</si>
  <si>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</si>
  <si>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</si>
  <si>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</si>
  <si>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</si>
  <si>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</si>
  <si>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</si>
  <si>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</si>
  <si>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</si>
  <si>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</si>
  <si>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</si>
  <si>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</si>
  <si>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</si>
  <si>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</si>
  <si>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</si>
  <si>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</si>
  <si>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</si>
  <si>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</si>
  <si>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</si>
  <si>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</si>
  <si>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</si>
  <si>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</si>
  <si>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</si>
  <si>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</si>
  <si>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</si>
  <si>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</si>
  <si>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</si>
  <si>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</si>
  <si>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</si>
  <si>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</si>
  <si>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</si>
  <si>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</si>
  <si>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</si>
  <si>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</si>
  <si>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</si>
  <si>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</si>
  <si>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</si>
  <si>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</si>
  <si>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</si>
  <si>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</si>
  <si>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</si>
  <si>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</si>
  <si>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</si>
  <si>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</si>
  <si>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</si>
  <si>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</si>
  <si>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</si>
  <si>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</si>
  <si>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</si>
  <si>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</si>
  <si>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</si>
  <si>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</si>
  <si>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</si>
  <si>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</si>
  <si>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</si>
  <si>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</si>
  <si>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</si>
  <si>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</si>
  <si>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</si>
  <si>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</si>
  <si>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</si>
  <si>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</si>
  <si>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</si>
  <si>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</si>
  <si>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</si>
  <si>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</si>
  <si>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</si>
  <si>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</si>
  <si>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</si>
  <si>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</si>
  <si>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</si>
  <si>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</si>
  <si>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</si>
  <si>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</si>
  <si>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</si>
  <si>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</si>
  <si>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</si>
  <si>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</si>
  <si>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</si>
  <si>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</si>
  <si>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</si>
  <si>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</si>
  <si>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</si>
  <si>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</si>
  <si>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</si>
  <si>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</si>
  <si>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</si>
  <si>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</si>
  <si>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</si>
  <si>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</si>
  <si>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</si>
  <si>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</si>
  <si>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</si>
  <si>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</si>
  <si>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</si>
  <si>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</si>
  <si>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</si>
  <si>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</si>
  <si>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</si>
  <si>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</si>
  <si>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</si>
  <si>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</si>
  <si>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</si>
  <si>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</si>
  <si>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</si>
  <si>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</si>
  <si>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0016</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</si>
  <si>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</si>
  <si>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</si>
  <si>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</si>
  <si>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</si>
  <si>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</si>
  <si>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</si>
  <si>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</si>
  <si>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</si>
  <si>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</si>
  <si>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</si>
  <si>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</si>
  <si>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</si>
  <si>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</si>
  <si>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</si>
  <si>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</si>
  <si>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</si>
  <si>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</si>
  <si>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</si>
  <si>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</si>
  <si>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</si>
  <si>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</si>
  <si>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</si>
  <si>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</si>
  <si>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</si>
  <si>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</si>
  <si>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</si>
  <si>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</si>
  <si>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</si>
  <si>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</si>
  <si>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</si>
  <si>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</si>
  <si>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</si>
  <si>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</si>
  <si>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</si>
  <si>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</si>
  <si>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</si>
  <si>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</si>
  <si>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</si>
  <si>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</si>
  <si>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</si>
  <si>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</si>
  <si>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</si>
  <si>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</si>
  <si>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</si>
  <si>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</si>
  <si>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</si>
  <si>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</si>
  <si>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</si>
  <si>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</si>
  <si>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</si>
  <si>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</si>
  <si>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</si>
  <si>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</si>
  <si>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</si>
  <si>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</si>
  <si>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</si>
  <si>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</si>
  <si>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</si>
  <si>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</si>
  <si>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</si>
  <si>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</si>
  <si>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</si>
  <si>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</si>
  <si>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</si>
  <si>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</si>
  <si>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</si>
  <si>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</si>
  <si>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</si>
  <si>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</si>
  <si>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</si>
  <si>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</si>
  <si>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</si>
  <si>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</si>
  <si>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</si>
  <si>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</si>
  <si>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</si>
  <si>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</si>
  <si>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</si>
  <si>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</si>
  <si>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</si>
  <si>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</si>
  <si>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</si>
  <si>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</si>
  <si>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</si>
  <si>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</si>
  <si>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</si>
  <si>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</si>
  <si>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</si>
  <si>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</si>
  <si>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</si>
  <si>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</si>
  <si>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</si>
  <si>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</si>
  <si>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</si>
  <si>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</si>
  <si>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</si>
  <si>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</si>
  <si>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</si>
  <si>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</si>
  <si>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</si>
  <si>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</si>
  <si>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</si>
  <si>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</si>
  <si>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</si>
  <si>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</si>
  <si>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</si>
  <si>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</si>
  <si>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</si>
  <si>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</si>
  <si>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</si>
  <si>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</si>
  <si>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</si>
  <si>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</si>
  <si>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</si>
  <si>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</si>
  <si>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</si>
  <si>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</si>
  <si>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</si>
  <si>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</si>
  <si>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</si>
  <si>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</si>
  <si>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</si>
  <si>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</si>
  <si>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</si>
  <si>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</si>
  <si>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</si>
  <si>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</si>
  <si>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</si>
  <si>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</si>
  <si>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</si>
  <si>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</si>
  <si>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</si>
  <si>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</si>
  <si>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</si>
  <si>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</si>
  <si>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</si>
  <si>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</si>
  <si>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</si>
  <si>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</si>
  <si>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</si>
  <si>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</si>
  <si>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</si>
  <si>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</si>
  <si>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</si>
  <si>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</si>
  <si>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</si>
  <si>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</si>
  <si>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</si>
  <si>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</si>
  <si>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</si>
  <si>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</si>
  <si>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</si>
  <si>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</si>
  <si>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</si>
  <si>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</si>
  <si>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</si>
  <si>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</si>
  <si>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</si>
  <si>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</si>
  <si>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</si>
  <si>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</si>
  <si>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</si>
  <si>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</si>
  <si>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</si>
  <si>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</si>
  <si>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</si>
  <si>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</si>
  <si>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</si>
  <si>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</si>
  <si>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</si>
  <si>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</si>
  <si>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</si>
  <si>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</si>
  <si>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</si>
  <si>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</si>
  <si>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</si>
  <si>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</si>
  <si>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</si>
  <si>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</si>
  <si>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</si>
  <si>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</si>
  <si>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</si>
  <si>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</si>
  <si>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</si>
  <si>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</si>
  <si>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</si>
  <si>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</si>
  <si>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</si>
  <si>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</si>
  <si>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</si>
  <si>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</si>
  <si>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</si>
  <si>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</si>
  <si>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</si>
  <si>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</si>
  <si>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</si>
  <si>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</si>
  <si>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</si>
  <si>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</si>
  <si>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</si>
  <si>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</si>
  <si>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</si>
  <si>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</si>
  <si>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</si>
  <si>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</si>
  <si>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</si>
  <si>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</si>
  <si>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</si>
  <si>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</si>
  <si>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</si>
  <si>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</si>
  <si>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</si>
  <si>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</si>
  <si>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</si>
  <si>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</si>
  <si>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</si>
  <si>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</si>
  <si>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</si>
  <si>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</si>
  <si>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</si>
  <si>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</si>
  <si>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</si>
  <si>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</si>
  <si>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</si>
  <si>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</si>
  <si>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</si>
  <si>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</si>
  <si>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</si>
  <si>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</si>
  <si>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</si>
  <si>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</si>
  <si>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</si>
  <si>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</si>
  <si>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</si>
  <si>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</si>
  <si>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</si>
  <si>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</si>
  <si>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</si>
  <si>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</si>
  <si>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</si>
  <si>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</si>
  <si>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</si>
  <si>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</si>
  <si>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</si>
  <si>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</si>
  <si>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</si>
  <si>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</si>
  <si>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</si>
  <si>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</si>
  <si>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</si>
  <si>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</si>
  <si>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</si>
  <si>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</si>
  <si>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</si>
  <si>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</si>
  <si>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</si>
  <si>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</si>
  <si>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</si>
  <si>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</si>
  <si>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</si>
  <si>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</si>
  <si>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</si>
  <si>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</si>
  <si>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</si>
  <si>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</si>
  <si>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</si>
  <si>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</si>
  <si>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</si>
  <si>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</si>
  <si>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</si>
  <si>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</si>
  <si>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</si>
  <si>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</si>
  <si>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</si>
  <si>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</si>
  <si>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</si>
  <si>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</si>
  <si>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</si>
  <si>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</si>
  <si>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</si>
  <si>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</si>
  <si>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</si>
  <si>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</si>
  <si>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</si>
  <si>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</si>
  <si>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</si>
  <si>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</si>
  <si>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</si>
  <si>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</si>
  <si>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</si>
  <si>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</si>
  <si>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</si>
  <si>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</si>
  <si>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</si>
  <si>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</si>
  <si>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</si>
  <si>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</si>
  <si>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</si>
  <si>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</si>
  <si>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</si>
  <si>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</si>
  <si>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</si>
  <si>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</si>
  <si>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</si>
  <si>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</si>
  <si>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</si>
  <si>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</si>
  <si>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</si>
  <si>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</si>
  <si>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</si>
  <si>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</si>
  <si>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</si>
  <si>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</si>
  <si>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</si>
  <si>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</si>
  <si>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</si>
  <si>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</si>
  <si>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</si>
  <si>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</si>
  <si>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</si>
  <si>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</si>
  <si>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</si>
  <si>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</si>
  <si>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</si>
  <si>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</si>
  <si>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</si>
  <si>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</si>
  <si>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</si>
  <si>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</si>
  <si>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</si>
  <si>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</si>
  <si>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</si>
  <si>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</si>
  <si>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</si>
  <si>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</si>
  <si>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</si>
  <si>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</si>
  <si>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</si>
  <si>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</si>
  <si>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</si>
  <si>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</si>
  <si>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</si>
  <si>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</si>
  <si>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</si>
  <si>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</si>
  <si>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</si>
  <si>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</si>
  <si>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</si>
  <si>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</si>
  <si>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</si>
  <si>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</si>
  <si>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</si>
  <si>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</si>
  <si>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</si>
  <si>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</si>
  <si>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</si>
  <si>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</si>
  <si>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</si>
  <si>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</si>
  <si>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</si>
  <si>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</si>
  <si>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</si>
  <si>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</si>
  <si>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</si>
  <si>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</si>
  <si>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</si>
  <si>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</si>
  <si>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</si>
  <si>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</si>
  <si>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</si>
  <si>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</si>
  <si>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</si>
  <si>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</si>
  <si>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</si>
  <si>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</si>
  <si>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</si>
  <si>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</si>
  <si>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</si>
  <si>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</si>
  <si>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</si>
  <si>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</si>
  <si>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</si>
  <si>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</si>
  <si>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</si>
  <si>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</si>
  <si>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</si>
  <si>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</si>
  <si>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</si>
  <si>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</si>
  <si>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</si>
  <si>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</si>
  <si>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</si>
  <si>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</si>
  <si>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</si>
  <si>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</si>
  <si>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</si>
  <si>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</si>
  <si>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</si>
  <si>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</si>
  <si>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</si>
  <si>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</si>
  <si>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</si>
  <si>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</si>
  <si>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</si>
  <si>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</si>
  <si>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</si>
  <si>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</si>
  <si>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</si>
  <si>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</si>
  <si>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</si>
  <si>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</si>
  <si>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</si>
  <si>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</si>
  <si>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</si>
  <si>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</si>
  <si>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</si>
  <si>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</si>
  <si>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</si>
  <si>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</si>
  <si>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</si>
  <si>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</si>
  <si>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</si>
  <si>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</si>
  <si>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</si>
  <si>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</si>
  <si>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</si>
  <si>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</si>
  <si>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</si>
  <si>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</si>
  <si>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</si>
  <si>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</si>
  <si>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</si>
  <si>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</si>
  <si>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</si>
  <si>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</si>
  <si>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</si>
  <si>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</si>
  <si>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</si>
  <si>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</si>
  <si>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</si>
  <si>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</si>
  <si>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</si>
  <si>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</si>
  <si>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</si>
  <si>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</si>
  <si>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</si>
  <si>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</si>
  <si>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</si>
  <si>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</si>
  <si>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</si>
  <si>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</si>
  <si>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</si>
  <si>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</si>
  <si>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</si>
  <si>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</si>
  <si>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</si>
  <si>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</si>
  <si>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</si>
  <si>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</si>
  <si>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</si>
  <si>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</si>
  <si>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</si>
  <si>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</si>
  <si>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</si>
  <si>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</si>
  <si>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</si>
  <si>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</si>
  <si>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</si>
  <si>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</si>
  <si>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</si>
  <si>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</si>
  <si>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</si>
  <si>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</si>
  <si>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</si>
  <si>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</si>
  <si>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</si>
  <si>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</si>
  <si>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</si>
  <si>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</si>
  <si>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</si>
  <si>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</si>
  <si>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</si>
  <si>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</si>
  <si>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</si>
  <si>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</si>
  <si>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</si>
  <si>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</si>
  <si>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</si>
  <si>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</si>
  <si>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</si>
  <si>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</si>
  <si>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</si>
  <si>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</si>
  <si>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</si>
  <si>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</si>
  <si>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</si>
  <si>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</si>
  <si>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</si>
  <si>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</si>
  <si>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</si>
  <si>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</si>
  <si>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</si>
  <si>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</si>
  <si>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</si>
  <si>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</si>
  <si>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</si>
  <si>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</si>
  <si>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</si>
  <si>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</si>
  <si>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</si>
  <si>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</si>
  <si>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</si>
  <si>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</si>
  <si>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</si>
  <si>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</si>
  <si>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</si>
  <si>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</si>
  <si>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</si>
  <si>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</si>
  <si>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</si>
  <si>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</si>
  <si>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</si>
  <si>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</si>
  <si>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</si>
  <si>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</si>
  <si>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</si>
  <si>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</si>
  <si>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</si>
  <si>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</si>
  <si>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</si>
  <si>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</si>
  <si>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</si>
  <si>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</si>
  <si>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</si>
  <si>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</si>
  <si>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</si>
  <si>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</si>
  <si>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</si>
  <si>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</si>
  <si>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</si>
  <si>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</si>
  <si>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</si>
  <si>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</si>
  <si>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</si>
  <si>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</si>
  <si>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</si>
  <si>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</si>
  <si>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</si>
  <si>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</si>
  <si>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</si>
  <si>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</si>
  <si>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</si>
  <si>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</si>
  <si>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</si>
  <si>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</si>
  <si>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</si>
  <si>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</si>
  <si>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</si>
  <si>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</si>
  <si>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</si>
  <si>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</si>
  <si>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</si>
  <si>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</si>
  <si>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</si>
  <si>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</si>
  <si>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</si>
  <si>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</si>
  <si>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</si>
  <si>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</si>
  <si>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</si>
  <si>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</si>
  <si>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</si>
  <si>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</si>
  <si>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</si>
  <si>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</si>
  <si>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</si>
  <si>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</si>
  <si>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</si>
  <si>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</si>
  <si>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</si>
  <si>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</si>
  <si>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</si>
  <si>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</si>
  <si>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</si>
  <si>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</si>
  <si>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</si>
  <si>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</si>
  <si>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</si>
  <si>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</si>
  <si>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</si>
  <si>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</si>
  <si>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</si>
  <si>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</si>
  <si>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</si>
  <si>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</si>
  <si>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</si>
  <si>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</si>
  <si>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</si>
  <si>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</si>
  <si>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</si>
  <si>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</si>
  <si>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</si>
  <si>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</si>
  <si>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</si>
  <si>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</si>
  <si>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</si>
  <si>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</si>
  <si>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</si>
  <si>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</si>
  <si>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</si>
  <si>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</si>
  <si>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</si>
  <si>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</si>
  <si>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</si>
  <si>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</si>
  <si>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</si>
  <si>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</si>
  <si>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</si>
  <si>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</si>
  <si>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</si>
  <si>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</si>
  <si>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</si>
  <si>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</si>
  <si>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</si>
  <si>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</si>
  <si>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</si>
  <si>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</si>
  <si>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</si>
  <si>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</si>
  <si>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</si>
  <si>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</si>
  <si>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</si>
  <si>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</si>
  <si>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</si>
  <si>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</si>
  <si>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</si>
  <si>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</si>
  <si>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</si>
  <si>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</si>
  <si>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</si>
  <si>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</si>
  <si>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</si>
  <si>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</si>
  <si>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</si>
  <si>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</si>
  <si>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</si>
  <si>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</si>
  <si>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</si>
  <si>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</si>
  <si>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</si>
  <si>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</si>
  <si>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</si>
  <si>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</si>
  <si>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</si>
  <si>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</si>
  <si>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</si>
  <si>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</si>
  <si>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</si>
  <si>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</si>
  <si>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</si>
  <si>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</si>
  <si>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</si>
  <si>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</si>
  <si>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</si>
  <si>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</si>
  <si>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</si>
  <si>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</si>
  <si>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</si>
  <si>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</si>
  <si>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</si>
  <si>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</si>
  <si>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</si>
  <si>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</si>
  <si>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</si>
  <si>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</si>
  <si>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</si>
  <si>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</si>
  <si>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</si>
  <si>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</si>
  <si>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</si>
  <si>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</si>
  <si>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</si>
  <si>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</si>
  <si>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</si>
  <si>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</si>
  <si>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</si>
  <si>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</si>
  <si>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</si>
  <si>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</si>
  <si>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</si>
  <si>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</si>
  <si>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</si>
  <si>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</si>
  <si>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</si>
  <si>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</si>
  <si>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</si>
  <si>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</si>
  <si>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</si>
  <si>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</si>
  <si>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</si>
  <si>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</si>
  <si>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</si>
  <si>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</si>
  <si>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</si>
  <si>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</si>
  <si>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</si>
  <si>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</si>
  <si>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</si>
  <si>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</si>
  <si>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</si>
  <si>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</si>
  <si>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</si>
  <si>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</si>
  <si>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</si>
  <si>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</si>
  <si>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</si>
  <si>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</si>
  <si>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</si>
  <si>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</si>
  <si>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</si>
  <si>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</si>
  <si>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</si>
  <si>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</si>
  <si>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</si>
  <si>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</si>
  <si>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</si>
  <si>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</si>
  <si>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</si>
  <si>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</si>
  <si>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</si>
  <si>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</si>
  <si>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</si>
  <si>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</si>
  <si>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</si>
  <si>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</si>
  <si>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</si>
  <si>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</si>
  <si>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</si>
  <si>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</si>
  <si>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</si>
  <si>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</si>
  <si>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</si>
  <si>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</si>
  <si>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</si>
  <si>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</si>
  <si>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</si>
  <si>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</si>
  <si>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</si>
  <si>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</si>
  <si>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</si>
  <si>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</si>
  <si>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</si>
  <si>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</si>
  <si>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</si>
  <si>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</si>
  <si>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</si>
  <si>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</si>
  <si>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</si>
  <si>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</si>
  <si>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</si>
  <si>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</si>
  <si>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</si>
  <si>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</si>
  <si>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</si>
  <si>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</si>
  <si>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</si>
  <si>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</si>
  <si>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</si>
  <si>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</si>
  <si>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</si>
  <si>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</si>
  <si>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</si>
  <si>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</si>
  <si>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</si>
  <si>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</si>
  <si>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</si>
  <si>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</si>
  <si>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</si>
  <si>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</si>
  <si>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</si>
  <si>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</si>
  <si>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</si>
  <si>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</si>
  <si>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</si>
  <si>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</si>
  <si>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</si>
  <si>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</si>
  <si>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</si>
  <si>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</si>
  <si>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</si>
  <si>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</si>
  <si>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</si>
  <si>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</si>
  <si>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</si>
  <si>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</si>
  <si>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</si>
  <si>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</si>
  <si>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</si>
  <si>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</si>
  <si>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</si>
  <si>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</si>
  <si>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</si>
  <si>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</si>
  <si>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</si>
  <si>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</si>
  <si>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</si>
  <si>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</si>
  <si>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</si>
  <si>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</si>
  <si>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</si>
  <si>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</si>
  <si>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</si>
  <si>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</si>
  <si>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</si>
  <si>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</si>
  <si>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</si>
  <si>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</si>
  <si>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</si>
  <si>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</si>
  <si>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</si>
  <si>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</si>
  <si>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</si>
  <si>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</si>
  <si>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</si>
  <si>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</si>
  <si>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</si>
  <si>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</si>
  <si>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</si>
  <si>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</si>
  <si>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</si>
  <si>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</si>
  <si>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</si>
  <si>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</si>
  <si>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</si>
  <si>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</si>
  <si>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</si>
  <si>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</si>
  <si>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</si>
  <si>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</si>
  <si>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</si>
  <si>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</si>
  <si>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</si>
  <si>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</si>
  <si>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</si>
  <si>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</si>
  <si>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</si>
  <si>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</si>
  <si>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</si>
  <si>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</si>
  <si>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</si>
  <si>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</si>
  <si>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</si>
  <si>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</si>
  <si>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</si>
  <si>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</si>
  <si>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</si>
  <si>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</si>
  <si>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</si>
  <si>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</si>
  <si>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</si>
  <si>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</si>
  <si>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</si>
  <si>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</si>
  <si>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</si>
  <si>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</si>
  <si>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</si>
  <si>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</si>
  <si>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</si>
  <si>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</si>
  <si>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</si>
  <si>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</si>
  <si>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</si>
  <si>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</si>
  <si>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</si>
  <si>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</si>
  <si>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</si>
  <si>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</si>
  <si>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</si>
  <si>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</si>
  <si>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</si>
  <si>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</si>
  <si>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</si>
  <si>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</si>
  <si>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</si>
  <si>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</si>
  <si>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</si>
  <si>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</si>
  <si>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</si>
  <si>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</si>
  <si>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</si>
  <si>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</si>
  <si>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</si>
  <si>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</si>
  <si>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</si>
  <si>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</si>
  <si>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</si>
  <si>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</si>
  <si>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</si>
  <si>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</si>
  <si>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</si>
  <si>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</si>
  <si>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</si>
  <si>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</si>
  <si>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</si>
  <si>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</si>
  <si>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</si>
  <si>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</si>
  <si>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</si>
  <si>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</si>
  <si>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</si>
  <si>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</si>
  <si>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</si>
  <si>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</si>
  <si>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</si>
  <si>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</si>
  <si>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</si>
  <si>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</si>
  <si>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</si>
  <si>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</si>
  <si>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</si>
  <si>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</si>
  <si>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</si>
  <si>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</si>
  <si>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</si>
  <si>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</si>
  <si>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</si>
  <si>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</si>
  <si>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</si>
  <si>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</si>
  <si>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</si>
  <si>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</si>
  <si>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</si>
  <si>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</si>
  <si>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</si>
  <si>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</si>
  <si>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</si>
  <si>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</si>
  <si>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</si>
  <si>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</si>
  <si>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</si>
  <si>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</si>
  <si>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</si>
  <si>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</si>
  <si>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</si>
  <si>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</si>
  <si>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</si>
  <si>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</si>
  <si>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</si>
  <si>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</si>
  <si>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</si>
  <si>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</si>
  <si>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</si>
  <si>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</si>
  <si>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</si>
  <si>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</si>
  <si>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</si>
  <si>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</si>
  <si>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</si>
  <si>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</si>
  <si>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</si>
  <si>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</si>
  <si>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</si>
  <si>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</si>
  <si>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</si>
  <si>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</si>
  <si>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</si>
  <si>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</si>
  <si>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</si>
  <si>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</si>
  <si>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</si>
  <si>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</si>
  <si>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</si>
  <si>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</si>
  <si>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</si>
  <si>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</si>
  <si>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</si>
  <si>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</si>
  <si>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</si>
  <si>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</si>
  <si>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</si>
  <si>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</si>
  <si>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</si>
  <si>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</si>
  <si>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</si>
  <si>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</si>
  <si>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</si>
  <si>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</si>
  <si>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</si>
  <si>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</si>
  <si>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</si>
  <si>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</si>
  <si>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</si>
  <si>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</si>
  <si>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</si>
  <si>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</si>
  <si>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</si>
  <si>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</si>
  <si>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</si>
  <si>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</si>
  <si>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</si>
  <si>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</si>
  <si>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</si>
  <si>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</si>
  <si>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</si>
  <si>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</si>
  <si>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</si>
  <si>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</si>
  <si>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</si>
  <si>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</si>
  <si>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</si>
  <si>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</si>
  <si>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</si>
  <si>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</si>
  <si>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</si>
  <si>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</si>
  <si>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</si>
  <si>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</si>
  <si>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</si>
  <si>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</si>
  <si>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</si>
  <si>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</si>
  <si>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</si>
  <si>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</si>
  <si>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</si>
  <si>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</si>
  <si>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</si>
  <si>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</si>
  <si>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</si>
  <si>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</si>
  <si>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</si>
  <si>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</si>
  <si>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</si>
  <si>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</si>
  <si>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</si>
  <si>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</si>
  <si>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</si>
  <si>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</si>
  <si>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</si>
  <si>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</si>
  <si>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</si>
  <si>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</si>
  <si>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</si>
  <si>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</si>
  <si>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</si>
  <si>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</si>
  <si>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</si>
  <si>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</si>
  <si>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</si>
  <si>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</si>
  <si>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</si>
  <si>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</si>
  <si>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</si>
  <si>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</si>
  <si>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</si>
  <si>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</si>
  <si>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</si>
  <si>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</si>
  <si>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</si>
  <si>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</si>
  <si>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</si>
  <si>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</si>
  <si>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</si>
  <si>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</si>
  <si>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</si>
  <si>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</si>
  <si>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</si>
  <si>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</si>
  <si>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</si>
  <si>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</si>
  <si>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</si>
  <si>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</si>
  <si>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</si>
  <si>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</si>
  <si>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</si>
  <si>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</si>
  <si>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</si>
  <si>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</si>
  <si>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</si>
  <si>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</si>
  <si>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</si>
  <si>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</si>
  <si>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</si>
  <si>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</si>
  <si>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</si>
  <si>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</si>
  <si>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</si>
  <si>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</si>
  <si>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</si>
  <si>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</si>
  <si>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</si>
  <si>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</si>
  <si>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</si>
  <si>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</si>
  <si>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</si>
  <si>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</si>
  <si>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</si>
  <si>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</si>
  <si>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</si>
  <si>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</si>
  <si>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</si>
  <si>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</si>
  <si>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</si>
  <si>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</si>
  <si>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</si>
  <si>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</si>
  <si>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</si>
  <si>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</si>
  <si>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</si>
  <si>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</si>
  <si>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</si>
  <si>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</si>
  <si>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</si>
  <si>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</si>
  <si>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</si>
  <si>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</si>
  <si>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</si>
  <si>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</si>
  <si>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</si>
  <si>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</si>
  <si>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</si>
  <si>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</si>
  <si>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</si>
  <si>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</si>
  <si>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</si>
  <si>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</si>
  <si>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</si>
  <si>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</si>
  <si>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</si>
  <si>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</si>
  <si>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</si>
  <si>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</si>
  <si>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</si>
  <si>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</si>
  <si>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</si>
  <si>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</si>
  <si>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</si>
  <si>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</si>
  <si>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</si>
  <si>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</si>
  <si>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</si>
  <si>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</si>
  <si>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</si>
  <si>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</si>
  <si>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</si>
  <si>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</si>
  <si>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</si>
  <si>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</si>
  <si>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</si>
  <si>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</si>
  <si>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</si>
  <si>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</si>
  <si>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</si>
  <si>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</si>
  <si>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</si>
  <si>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</si>
  <si>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</si>
  <si>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</si>
  <si>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</si>
  <si>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</si>
  <si>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</si>
  <si>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</si>
  <si>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</si>
  <si>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</si>
  <si>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</si>
  <si>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</si>
  <si>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</si>
  <si>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</si>
  <si>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</si>
  <si>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</si>
  <si>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</si>
  <si>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</si>
  <si>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</si>
  <si>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</si>
  <si>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</si>
  <si>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</si>
  <si>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</si>
  <si>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</si>
  <si>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</si>
  <si>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</si>
  <si>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</si>
  <si>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</si>
  <si>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</si>
  <si>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</si>
  <si>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</si>
  <si>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</si>
  <si>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</si>
  <si>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</si>
  <si>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</si>
  <si>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</si>
  <si>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</si>
  <si>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</si>
  <si>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</si>
  <si>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</si>
  <si>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</si>
  <si>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</si>
  <si>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</si>
  <si>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</si>
  <si>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</si>
  <si>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</si>
  <si>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</si>
  <si>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</si>
  <si>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</si>
  <si>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</si>
  <si>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</si>
  <si>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</si>
  <si>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</si>
  <si>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</si>
  <si>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</si>
  <si>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</si>
  <si>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</si>
  <si>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</si>
  <si>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</si>
  <si>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</si>
  <si>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</si>
  <si>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</si>
  <si>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</si>
  <si>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</si>
  <si>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</si>
  <si>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</si>
  <si>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</si>
  <si>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</si>
  <si>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</si>
  <si>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</si>
  <si>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</si>
  <si>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</si>
  <si>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</si>
  <si>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</si>
  <si>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</si>
  <si>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</si>
  <si>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</si>
  <si>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</si>
  <si>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</si>
  <si>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</si>
  <si>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</si>
  <si>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</si>
  <si>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</si>
  <si>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</si>
  <si>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</si>
  <si>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</si>
  <si>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</si>
  <si>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</si>
  <si>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</si>
  <si>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</si>
  <si>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</si>
  <si>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</si>
  <si>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</si>
  <si>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</si>
  <si>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</si>
  <si>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</si>
  <si>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</si>
  <si>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</si>
  <si>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</si>
  <si>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</si>
  <si>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</si>
  <si>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</si>
  <si>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</si>
  <si>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</si>
  <si>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</si>
  <si>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</si>
  <si>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</si>
  <si>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</si>
  <si>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</si>
  <si>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</si>
  <si>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</si>
  <si>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</si>
  <si>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</si>
  <si>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</si>
  <si>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</si>
  <si>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</si>
  <si>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</si>
  <si>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</si>
  <si>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</si>
  <si>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</si>
  <si>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</si>
  <si>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</si>
  <si>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</si>
  <si>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</si>
  <si>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</si>
  <si>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</si>
  <si>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</si>
  <si>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</si>
  <si>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</si>
  <si>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</si>
  <si>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</si>
  <si>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</si>
  <si>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</si>
  <si>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</si>
  <si>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</si>
  <si>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</si>
  <si>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</si>
  <si>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</si>
  <si>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</si>
  <si>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</si>
  <si>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</si>
  <si>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</si>
  <si>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</si>
  <si>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</si>
  <si>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</si>
  <si>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</si>
  <si>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</si>
  <si>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</si>
  <si>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</si>
  <si>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</si>
  <si>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</si>
  <si>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</si>
  <si>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</si>
  <si>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</si>
  <si>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</si>
  <si>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</si>
  <si>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</si>
  <si>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</si>
  <si>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</si>
  <si>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</si>
  <si>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</si>
  <si>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</si>
  <si>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</si>
  <si>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</si>
  <si>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</si>
  <si>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</si>
  <si>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</si>
  <si>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</si>
  <si>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</si>
  <si>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</si>
  <si>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</si>
  <si>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</si>
  <si>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</si>
  <si>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</si>
  <si>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</si>
  <si>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</si>
  <si>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</si>
  <si>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</si>
  <si>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</si>
  <si>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</si>
  <si>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</si>
  <si>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</si>
  <si>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</si>
  <si>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</si>
  <si>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</si>
  <si>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</si>
  <si>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</si>
  <si>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</si>
  <si>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</si>
  <si>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</si>
  <si>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</si>
  <si>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</si>
  <si>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</si>
  <si>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</si>
  <si>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</si>
  <si>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</si>
  <si>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</si>
  <si>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</si>
  <si>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</si>
  <si>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</si>
  <si>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</si>
  <si>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</si>
  <si>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</si>
  <si>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</si>
  <si>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</si>
  <si>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</si>
  <si>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</si>
  <si>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</si>
  <si>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</si>
  <si>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</si>
  <si>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</si>
  <si>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</si>
  <si>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</si>
  <si>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</si>
  <si>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</si>
  <si>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</si>
  <si>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</si>
  <si>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</si>
  <si>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</si>
  <si>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</si>
  <si>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</si>
  <si>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</si>
  <si>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</si>
  <si>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</si>
  <si>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</si>
  <si>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</si>
  <si>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</si>
  <si>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</si>
  <si>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</si>
  <si>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</si>
  <si>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</si>
  <si>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</si>
  <si>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</si>
  <si>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</si>
  <si>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</si>
  <si>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</si>
  <si>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</si>
  <si>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</si>
  <si>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</si>
  <si>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</si>
  <si>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</si>
  <si>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</si>
  <si>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</si>
  <si>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</si>
  <si>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</si>
  <si>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</si>
  <si>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</si>
  <si>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</si>
  <si>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</si>
  <si>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</si>
  <si>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</si>
  <si>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</si>
  <si>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</si>
  <si>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</si>
  <si>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</si>
  <si>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</si>
  <si>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</si>
  <si>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</si>
  <si>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</si>
  <si>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</si>
  <si>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</si>
  <si>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</si>
  <si>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</si>
  <si>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</si>
  <si>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</si>
  <si>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</si>
  <si>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</si>
  <si>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</si>
  <si>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</si>
  <si>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</si>
  <si>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</si>
  <si>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</si>
  <si>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</si>
  <si>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</si>
  <si>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</si>
  <si>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</si>
  <si>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</si>
  <si>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</si>
  <si>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</si>
  <si>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</si>
  <si>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</si>
  <si>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</si>
  <si>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</si>
  <si>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</si>
  <si>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</si>
  <si>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</si>
  <si>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</si>
  <si>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</si>
  <si>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</si>
  <si>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</si>
  <si>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</si>
  <si>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</si>
  <si>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</si>
  <si>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</si>
  <si>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</si>
  <si>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</si>
  <si>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</si>
  <si>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</si>
  <si>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</si>
  <si>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</si>
  <si>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</si>
  <si>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</si>
  <si>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</si>
  <si>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</si>
  <si>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</si>
  <si>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</si>
  <si>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</si>
  <si>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</si>
  <si>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</si>
  <si>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</si>
  <si>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</si>
  <si>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</si>
  <si>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</si>
  <si>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</si>
  <si>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</si>
  <si>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</si>
  <si>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</si>
  <si>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</si>
  <si>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</si>
  <si>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</si>
  <si>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</si>
  <si>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</si>
  <si>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</si>
  <si>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</si>
  <si>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</si>
  <si>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</si>
  <si>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</si>
  <si>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</si>
  <si>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</si>
  <si>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</si>
  <si>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</si>
  <si>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</si>
  <si>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</si>
  <si>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</si>
  <si>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</si>
  <si>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</si>
  <si>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</si>
  <si>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</si>
  <si>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</si>
  <si>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</si>
  <si>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</si>
  <si>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</si>
  <si>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</si>
  <si>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</si>
  <si>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</si>
  <si>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</si>
  <si>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</si>
  <si>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</si>
  <si>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</si>
  <si>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</si>
  <si>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</si>
  <si>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</si>
  <si>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</si>
  <si>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</si>
  <si>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</si>
  <si>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</si>
  <si>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</si>
  <si>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</si>
  <si>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</si>
  <si>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</si>
  <si>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</si>
  <si>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</si>
  <si>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</si>
  <si>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</si>
  <si>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</si>
  <si>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</si>
  <si>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</si>
  <si>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</si>
  <si>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</si>
  <si>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</si>
  <si>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</si>
  <si>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</si>
  <si>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</si>
  <si>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</si>
  <si>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</si>
  <si>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</si>
  <si>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</si>
  <si>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</si>
  <si>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</si>
  <si>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</si>
  <si>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</si>
  <si>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</si>
  <si>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</si>
  <si>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</si>
  <si>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</si>
  <si>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</si>
  <si>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</si>
  <si>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</si>
  <si>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</si>
  <si>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</si>
  <si>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</si>
  <si>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</si>
  <si>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</si>
  <si>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</si>
  <si>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</si>
  <si>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</si>
  <si>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</si>
  <si>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</si>
  <si>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</si>
  <si>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</si>
  <si>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</si>
  <si>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</si>
  <si>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</si>
  <si>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</si>
  <si>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</si>
  <si>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</si>
  <si>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</si>
  <si>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</si>
  <si>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</si>
  <si>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</si>
  <si>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</si>
  <si>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</si>
  <si>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</si>
  <si>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</si>
  <si>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</si>
  <si>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</si>
  <si>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</si>
  <si>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</si>
  <si>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</si>
  <si>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</si>
  <si>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</si>
  <si>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</si>
  <si>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</si>
  <si>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</si>
  <si>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</si>
  <si>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</si>
  <si>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</si>
  <si>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</si>
  <si>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</si>
  <si>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</si>
  <si>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</si>
  <si>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</si>
  <si>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</si>
  <si>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</si>
  <si>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</si>
  <si>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</si>
  <si>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</si>
  <si>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</si>
  <si>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</si>
  <si>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</si>
  <si>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</si>
  <si>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</si>
  <si>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</si>
  <si>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</si>
  <si>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</si>
  <si>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</si>
  <si>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</si>
  <si>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</si>
  <si>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</si>
  <si>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</si>
  <si>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</si>
  <si>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</si>
  <si>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</si>
  <si>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</si>
  <si>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</si>
  <si>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</si>
  <si>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</si>
  <si>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</si>
  <si>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</si>
  <si>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</si>
  <si>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</si>
  <si>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</si>
  <si>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</si>
  <si>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</si>
  <si>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</si>
  <si>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</si>
  <si>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</si>
  <si>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</si>
  <si>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</si>
  <si>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</si>
  <si>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</si>
  <si>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</si>
  <si>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</si>
  <si>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</si>
  <si>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</si>
  <si>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</si>
  <si>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</si>
  <si>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</si>
  <si>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</si>
  <si>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</si>
  <si>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</si>
  <si>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</si>
  <si>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</si>
  <si>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</si>
  <si>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</si>
  <si>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</si>
  <si>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</si>
  <si>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</si>
  <si>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</si>
  <si>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</si>
  <si>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</si>
  <si>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</si>
  <si>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</si>
  <si>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</si>
  <si>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</si>
  <si>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</si>
  <si>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</si>
  <si>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</si>
  <si>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</si>
  <si>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</si>
  <si>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</si>
  <si>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</si>
  <si>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</si>
  <si>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</si>
  <si>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</si>
  <si>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</si>
  <si>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</si>
  <si>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</si>
  <si>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</si>
  <si>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</si>
  <si>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</si>
  <si>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</si>
  <si>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</si>
  <si>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</si>
  <si>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</si>
  <si>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</si>
  <si>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</si>
  <si>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</si>
  <si>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</si>
  <si>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</si>
  <si>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</si>
  <si>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</si>
  <si>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</si>
  <si>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</si>
  <si>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</si>
  <si>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</si>
  <si>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</si>
  <si>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</si>
  <si>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</si>
  <si>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</si>
  <si>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</si>
  <si>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</si>
  <si>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</si>
  <si>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</si>
  <si>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</si>
  <si>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</si>
  <si>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</si>
  <si>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</si>
  <si>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</si>
  <si>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</si>
  <si>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</si>
  <si>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</si>
  <si>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</si>
  <si>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</si>
  <si>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</si>
  <si>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</si>
  <si>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</si>
  <si>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</si>
  <si>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</si>
  <si>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</si>
  <si>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</si>
  <si>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</si>
  <si>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</si>
  <si>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</si>
  <si>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</si>
  <si>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</si>
  <si>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</si>
  <si>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</si>
  <si>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</si>
  <si>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</si>
  <si>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</si>
  <si>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</si>
  <si>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</si>
  <si>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</si>
  <si>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</si>
  <si>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</si>
  <si>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</si>
  <si>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</si>
  <si>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</si>
  <si>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</si>
  <si>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</si>
  <si>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</si>
  <si>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</si>
  <si>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</si>
  <si>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</si>
  <si>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</si>
  <si>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</si>
  <si>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</si>
  <si>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</si>
  <si>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</si>
  <si>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</si>
  <si>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</si>
  <si>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</si>
  <si>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</si>
  <si>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</si>
  <si>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</si>
  <si>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</si>
  <si>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</si>
  <si>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</si>
  <si>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</si>
  <si>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</si>
  <si>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</si>
  <si>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</si>
  <si>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</si>
  <si>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</si>
  <si>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</si>
  <si>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</si>
  <si>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</si>
  <si>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</si>
  <si>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</si>
  <si>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</si>
  <si>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</si>
  <si>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</si>
  <si>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</si>
  <si>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</si>
  <si>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</si>
  <si>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</si>
  <si>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</si>
  <si>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</si>
  <si>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</si>
  <si>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</si>
  <si>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</si>
  <si>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</si>
  <si>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</si>
  <si>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</si>
  <si>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</si>
  <si>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</si>
  <si>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</si>
  <si>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</si>
  <si>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</si>
  <si>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</si>
  <si>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</si>
  <si>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</si>
  <si>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</si>
  <si>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</si>
  <si>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</si>
  <si>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</si>
  <si>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</si>
  <si>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</si>
  <si>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</si>
  <si>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</si>
  <si>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</si>
  <si>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</si>
  <si>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</si>
  <si>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</si>
  <si>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</si>
  <si>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</si>
  <si>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</si>
  <si>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</si>
  <si>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</si>
  <si>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</si>
  <si>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</si>
  <si>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</si>
  <si>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</si>
  <si>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</si>
  <si>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</si>
  <si>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</si>
  <si>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</si>
  <si>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</si>
  <si>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</si>
  <si>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</si>
  <si>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</si>
  <si>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</si>
  <si>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</si>
  <si>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</si>
  <si>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</si>
  <si>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</si>
  <si>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</si>
  <si>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</si>
  <si>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</si>
  <si>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</si>
  <si>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</si>
  <si>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</si>
  <si>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</si>
  <si>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</si>
  <si>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</si>
  <si>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</si>
  <si>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</si>
  <si>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</si>
  <si>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</si>
  <si>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</si>
  <si>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</si>
  <si>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</si>
  <si>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</si>
  <si>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</si>
  <si>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</si>
  <si>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</si>
  <si>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</si>
  <si>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</si>
  <si>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</si>
  <si>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</si>
  <si>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</si>
  <si>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</si>
  <si>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</si>
  <si>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</si>
  <si>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</si>
  <si>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</si>
  <si>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</si>
  <si>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</si>
  <si>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</si>
  <si>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</si>
  <si>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</si>
  <si>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</si>
  <si>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</si>
  <si>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</si>
  <si>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</si>
  <si>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</si>
  <si>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</si>
  <si>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</si>
  <si>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</si>
  <si>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</si>
  <si>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</si>
  <si>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</si>
  <si>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</si>
  <si>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</si>
  <si>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</si>
  <si>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</si>
  <si>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</si>
  <si>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</si>
  <si>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</si>
  <si>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</si>
  <si>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</si>
  <si>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</si>
  <si>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</si>
  <si>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</si>
  <si>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</si>
  <si>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</si>
  <si>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</si>
  <si>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</si>
  <si>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</si>
  <si>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</si>
  <si>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</si>
  <si>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</si>
  <si>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</si>
  <si>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</si>
  <si>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</si>
  <si>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</si>
  <si>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</si>
  <si>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</si>
  <si>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</si>
  <si>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</si>
  <si>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</si>
  <si>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</si>
  <si>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</si>
  <si>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</si>
  <si>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</si>
  <si>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</si>
  <si>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</si>
  <si>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</si>
  <si>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</si>
  <si>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</si>
  <si>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</si>
  <si>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</si>
  <si>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</si>
  <si>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</si>
  <si>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</si>
  <si>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</si>
  <si>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</si>
  <si>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</si>
  <si>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</si>
  <si>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</si>
  <si>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</si>
  <si>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</si>
  <si>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</si>
  <si>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</si>
  <si>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</si>
  <si>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</si>
  <si>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</si>
  <si>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</si>
  <si>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</si>
  <si>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</si>
  <si>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</si>
  <si>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</si>
  <si>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</si>
  <si>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</si>
  <si>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</si>
  <si>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</si>
  <si>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</si>
  <si>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</si>
  <si>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</si>
  <si>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</si>
  <si>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</si>
  <si>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</si>
  <si>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</si>
  <si>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</si>
  <si>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</si>
  <si>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</si>
  <si>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</si>
  <si>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</si>
  <si>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</si>
  <si>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</si>
  <si>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</si>
  <si>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</si>
  <si>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</si>
  <si>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</si>
  <si>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</si>
  <si>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</si>
  <si>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</si>
  <si>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</si>
  <si>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</si>
  <si>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</si>
  <si>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</si>
  <si>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</si>
  <si>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</si>
  <si>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</si>
  <si>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</si>
  <si>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</si>
  <si>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</si>
  <si>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</si>
  <si>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</si>
  <si>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</si>
  <si>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</si>
  <si>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</si>
  <si>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</si>
  <si>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</si>
  <si>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</si>
  <si>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</si>
  <si>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</si>
  <si>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</si>
  <si>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</si>
  <si>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</si>
  <si>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</si>
  <si>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</si>
  <si>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</si>
  <si>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</si>
  <si>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</si>
  <si>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</si>
  <si>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</si>
  <si>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</si>
  <si>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</si>
  <si>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</si>
  <si>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</si>
  <si>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</si>
  <si>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</si>
  <si>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</si>
  <si>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</si>
  <si>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</si>
  <si>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</si>
  <si>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</si>
  <si>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</si>
  <si>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</si>
  <si>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</si>
  <si>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</si>
  <si>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</si>
  <si>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</si>
  <si>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</si>
  <si>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</si>
  <si>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</si>
  <si>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</si>
  <si>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</si>
  <si>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</si>
  <si>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</si>
  <si>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</si>
  <si>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</si>
  <si>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</si>
  <si>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</si>
  <si>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</si>
  <si>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</si>
  <si>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</si>
  <si>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</si>
  <si>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</si>
  <si>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</si>
  <si>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</si>
  <si>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</si>
  <si>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</si>
  <si>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</si>
  <si>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</si>
  <si>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</si>
  <si>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</si>
  <si>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</si>
  <si>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</si>
  <si>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</si>
  <si>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</si>
  <si>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</si>
  <si>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</si>
  <si>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</si>
  <si>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</si>
  <si>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</si>
  <si>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</si>
  <si>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</si>
  <si>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</si>
  <si>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</si>
  <si>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</si>
  <si>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</si>
  <si>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</si>
  <si>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</si>
  <si>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</si>
  <si>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</si>
  <si>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</si>
  <si>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</si>
  <si>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</si>
  <si>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</si>
  <si>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</si>
  <si>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</si>
  <si>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</si>
  <si>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</si>
  <si>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</si>
  <si>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</si>
  <si>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</si>
  <si>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</si>
  <si>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</si>
  <si>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</si>
  <si>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</si>
  <si>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</si>
  <si>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</si>
  <si>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</si>
  <si>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</si>
  <si>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</si>
  <si>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</si>
  <si>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</si>
  <si>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</si>
  <si>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</si>
  <si>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</si>
  <si>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</si>
  <si>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</si>
  <si>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</si>
  <si>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</si>
  <si>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</si>
  <si>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</si>
  <si>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</si>
  <si>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</si>
  <si>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</si>
  <si>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</si>
  <si>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</si>
  <si>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</si>
  <si>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</si>
  <si>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</si>
  <si>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</si>
  <si>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</si>
  <si>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</si>
  <si>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</si>
  <si>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</si>
  <si>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</si>
  <si>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</si>
  <si>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</si>
  <si>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</si>
  <si>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</si>
  <si>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</si>
  <si>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</si>
  <si>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</si>
  <si>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</si>
  <si>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</si>
  <si>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</si>
  <si>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</si>
  <si>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</si>
  <si>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</si>
  <si>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</si>
  <si>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</si>
  <si>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</si>
  <si>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</si>
  <si>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</si>
  <si>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</si>
  <si>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</si>
  <si>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</si>
  <si>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</si>
  <si>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</si>
  <si>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</si>
  <si>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</si>
  <si>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</si>
  <si>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</si>
  <si>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</si>
  <si>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</si>
  <si>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</si>
  <si>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</si>
  <si>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</si>
  <si>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</si>
  <si>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</si>
  <si>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</si>
  <si>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</si>
  <si>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</si>
  <si>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</si>
  <si>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</si>
  <si>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</si>
  <si>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</si>
  <si>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</si>
  <si>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</si>
  <si>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</si>
  <si>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</si>
  <si>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</si>
  <si>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</si>
  <si>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</si>
  <si>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</si>
  <si>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</si>
  <si>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</si>
  <si>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</si>
  <si>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</si>
  <si>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</si>
  <si>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</si>
  <si>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</si>
  <si>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</si>
  <si>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</si>
  <si>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</si>
  <si>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</si>
  <si>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</si>
  <si>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</si>
  <si>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</si>
  <si>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</si>
  <si>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</si>
  <si>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</si>
  <si>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</si>
  <si>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</si>
  <si>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</si>
  <si>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</si>
  <si>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</si>
  <si>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</si>
  <si>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</si>
  <si>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</si>
  <si>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</si>
  <si>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</si>
  <si>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</si>
  <si>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</si>
  <si>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</si>
  <si>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</si>
  <si>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</si>
  <si>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</si>
  <si>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</si>
  <si>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</si>
  <si>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</si>
  <si>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</si>
  <si>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</si>
  <si>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</si>
  <si>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</si>
  <si>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</si>
  <si>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</si>
  <si>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</si>
  <si>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</si>
  <si>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</si>
  <si>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</si>
  <si>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</si>
  <si>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</si>
  <si>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</si>
  <si>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</si>
  <si>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</si>
  <si>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</si>
  <si>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</si>
  <si>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</si>
  <si>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</si>
  <si>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</si>
  <si>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</si>
  <si>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</si>
  <si>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</si>
  <si>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</si>
  <si>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</si>
  <si>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</si>
  <si>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</si>
  <si>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</si>
  <si>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</si>
  <si>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</si>
  <si>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</si>
  <si>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</si>
  <si>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</si>
  <si>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</si>
  <si>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</si>
  <si>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</si>
  <si>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</si>
  <si>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</si>
  <si>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</si>
  <si>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</si>
  <si>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</si>
  <si>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</si>
  <si>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</si>
  <si>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</si>
  <si>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</si>
  <si>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</si>
  <si>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</si>
  <si>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</si>
  <si>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</si>
  <si>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</si>
  <si>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</si>
  <si>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</si>
  <si>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</si>
  <si>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</si>
  <si>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</si>
  <si>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</si>
  <si>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</si>
  <si>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</si>
  <si>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</si>
  <si>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</si>
  <si>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</si>
  <si>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</si>
  <si>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</si>
  <si>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</si>
  <si>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</si>
  <si>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</si>
  <si>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</si>
  <si>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</si>
  <si>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</si>
  <si>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</si>
  <si>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</si>
  <si>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</si>
  <si>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</si>
  <si>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</si>
  <si>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</si>
  <si>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</si>
  <si>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</si>
  <si>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</si>
  <si>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</si>
  <si>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</si>
  <si>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</si>
  <si>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</si>
  <si>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</si>
  <si>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</si>
  <si>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</si>
  <si>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</si>
  <si>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</si>
  <si>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</si>
  <si>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</si>
  <si>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</si>
  <si>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</si>
  <si>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</si>
  <si>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</si>
  <si>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</si>
  <si>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</si>
  <si>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</si>
  <si>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</si>
  <si>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</si>
  <si>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</si>
  <si>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</si>
  <si>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</si>
  <si>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</si>
  <si>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</si>
  <si>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</si>
  <si>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</si>
  <si>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</si>
  <si>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</si>
  <si>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</si>
  <si>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</si>
  <si>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</si>
  <si>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</si>
  <si>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</si>
  <si>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</si>
  <si>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</si>
  <si>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</si>
  <si>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</si>
  <si>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</si>
  <si>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</si>
  <si>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</si>
  <si>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</si>
  <si>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</si>
  <si>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</si>
  <si>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</si>
  <si>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</si>
  <si>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</si>
  <si>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</si>
  <si>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</si>
  <si>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</si>
  <si>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</si>
  <si>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</si>
  <si>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</si>
  <si>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</si>
  <si>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</si>
  <si>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</si>
  <si>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</si>
  <si>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</si>
  <si>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</si>
  <si>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</si>
  <si>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</si>
  <si>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</si>
  <si>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</si>
  <si>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</si>
  <si>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</si>
  <si>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</si>
  <si>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</si>
  <si>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</si>
  <si>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</si>
  <si>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</si>
  <si>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</si>
  <si>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</si>
  <si>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</si>
  <si>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</si>
  <si>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</si>
  <si>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</si>
  <si>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</si>
  <si>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</si>
  <si>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</si>
  <si>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</si>
  <si>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</si>
  <si>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</si>
  <si>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</si>
  <si>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</si>
  <si>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</si>
  <si>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</si>
  <si>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</si>
  <si>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</si>
  <si>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</si>
  <si>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</si>
  <si>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</si>
  <si>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</si>
  <si>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</si>
  <si>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</si>
  <si>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</si>
  <si>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</si>
  <si>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</si>
  <si>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</si>
  <si>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</si>
  <si>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</si>
  <si>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</si>
  <si>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</si>
  <si>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</si>
  <si>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</si>
  <si>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</si>
  <si>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</si>
  <si>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</si>
  <si>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</si>
  <si>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</si>
  <si>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</si>
  <si>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</si>
  <si>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</si>
  <si>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</si>
  <si>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</si>
  <si>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</si>
  <si>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</si>
  <si>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</si>
  <si>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</si>
  <si>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</si>
  <si>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</si>
  <si>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</si>
  <si>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</si>
  <si>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</si>
  <si>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</si>
  <si>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</si>
  <si>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</si>
  <si>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</si>
  <si>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</si>
  <si>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</si>
  <si>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</si>
  <si>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</si>
  <si>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</si>
  <si>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</si>
  <si>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</si>
  <si>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</si>
  <si>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</si>
  <si>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</si>
  <si>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</si>
  <si>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</si>
  <si>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</si>
  <si>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</si>
  <si>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</si>
  <si>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</si>
  <si>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</si>
  <si>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</si>
  <si>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</si>
  <si>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</si>
  <si>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</si>
  <si>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</si>
  <si>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</si>
  <si>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</si>
  <si>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</si>
  <si>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</si>
  <si>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</si>
  <si>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</si>
  <si>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</si>
  <si>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</si>
  <si>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</si>
  <si>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</si>
  <si>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</si>
  <si>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</si>
  <si>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</si>
  <si>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</si>
  <si>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</si>
  <si>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</si>
  <si>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</si>
  <si>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</si>
  <si>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</si>
  <si>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</si>
  <si>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</si>
  <si>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</si>
  <si>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</si>
  <si>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</si>
  <si>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</si>
  <si>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</si>
  <si>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</si>
  <si>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</si>
  <si>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</si>
  <si>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</si>
  <si>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</si>
  <si>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</si>
  <si>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</si>
  <si>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</si>
  <si>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</si>
  <si>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</si>
  <si>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</si>
  <si>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</si>
  <si>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</si>
  <si>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</si>
  <si>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</si>
  <si>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</si>
  <si>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</si>
  <si>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</si>
  <si>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</si>
  <si>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</si>
  <si>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</si>
  <si>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</si>
  <si>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</si>
  <si>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</si>
  <si>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</si>
  <si>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</si>
  <si>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</si>
  <si>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</si>
  <si>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</si>
  <si>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</si>
  <si>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</si>
  <si>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</si>
  <si>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</si>
  <si>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</si>
  <si>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</si>
  <si>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</si>
  <si>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</si>
  <si>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</si>
  <si>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</si>
  <si>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</si>
  <si>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</si>
  <si>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</si>
  <si>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</si>
  <si>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</si>
  <si>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</si>
  <si>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</si>
  <si>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</si>
  <si>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</si>
  <si>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</si>
  <si>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</si>
  <si>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</si>
  <si>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</si>
  <si>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</si>
  <si>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</si>
  <si>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</si>
  <si>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</si>
  <si>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</si>
  <si>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</si>
  <si>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</si>
  <si>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</si>
  <si>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</si>
  <si>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</si>
  <si>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</si>
  <si>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</si>
  <si>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</si>
  <si>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</si>
  <si>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</si>
  <si>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</si>
  <si>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</si>
  <si>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</si>
  <si>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</si>
  <si>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</si>
  <si>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</si>
  <si>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</si>
  <si>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</si>
  <si>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</si>
  <si>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</si>
  <si>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</si>
  <si>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</si>
  <si>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</si>
  <si>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</si>
  <si>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</si>
  <si>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</si>
  <si>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</si>
  <si>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</si>
  <si>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</si>
  <si>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</si>
  <si>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</si>
  <si>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</si>
  <si>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</si>
  <si>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</si>
  <si>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</si>
  <si>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</si>
  <si>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</si>
  <si>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</si>
  <si>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</si>
  <si>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</si>
  <si>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</si>
  <si>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</si>
  <si>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</si>
  <si>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</si>
  <si>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</si>
  <si>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</si>
  <si>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</si>
  <si>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</si>
  <si>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</si>
  <si>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</si>
  <si>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</si>
  <si>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</si>
  <si>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</si>
  <si>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</si>
  <si>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</si>
  <si>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</si>
  <si>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</si>
  <si>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</si>
  <si>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</si>
  <si>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</si>
  <si>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</si>
  <si>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</si>
  <si>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</si>
  <si>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</si>
  <si>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</si>
  <si>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</si>
  <si>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</si>
  <si>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</si>
  <si>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</si>
  <si>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</si>
  <si>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</si>
  <si>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</si>
  <si>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</si>
  <si>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</si>
  <si>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</si>
  <si>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</si>
  <si>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</si>
  <si>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</si>
  <si>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</si>
  <si>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</si>
  <si>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</si>
  <si>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</si>
  <si>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</si>
  <si>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</si>
  <si>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</si>
  <si>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</si>
  <si>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</si>
  <si>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</si>
  <si>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</si>
  <si>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</si>
  <si>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</si>
  <si>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</si>
  <si>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</si>
  <si>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</si>
  <si>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</si>
  <si>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</si>
  <si>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</si>
  <si>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</si>
  <si>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</si>
  <si>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</si>
  <si>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</si>
  <si>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</si>
  <si>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</si>
  <si>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</si>
  <si>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</si>
  <si>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</si>
  <si>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</si>
  <si>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</si>
  <si>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</si>
  <si>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</si>
  <si>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</si>
  <si>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</si>
  <si>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</si>
  <si>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</si>
  <si>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</si>
  <si>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</si>
  <si>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</si>
  <si>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</si>
  <si>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</si>
  <si>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</si>
  <si>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</si>
  <si>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</si>
  <si>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</si>
  <si>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</si>
  <si>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</si>
  <si>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</si>
  <si>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</si>
  <si>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</si>
  <si>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</si>
  <si>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</si>
  <si>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</si>
  <si>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</si>
  <si>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</si>
  <si>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</si>
  <si>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</si>
  <si>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</si>
  <si>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</si>
  <si>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</si>
  <si>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</si>
  <si>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</si>
  <si>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</si>
  <si>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</si>
  <si>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</si>
  <si>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</si>
  <si>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</si>
  <si>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</si>
  <si>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</si>
  <si>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</si>
  <si>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</si>
  <si>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</si>
  <si>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</si>
  <si>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</si>
  <si>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</si>
  <si>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</si>
  <si>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</si>
  <si>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</si>
  <si>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</si>
  <si>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</si>
  <si>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</si>
  <si>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</si>
  <si>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</si>
  <si>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</si>
  <si>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</si>
  <si>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</si>
  <si>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</si>
  <si>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</si>
  <si>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</si>
  <si>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</si>
  <si>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</si>
  <si>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</si>
  <si>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</si>
  <si>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</si>
  <si>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</si>
  <si>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</si>
  <si>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</si>
  <si>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</si>
  <si>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</si>
  <si>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</si>
  <si>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</si>
  <si>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</si>
  <si>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</si>
  <si>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</si>
  <si>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</si>
  <si>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</si>
  <si>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</si>
  <si>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</si>
  <si>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</si>
  <si>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</si>
  <si>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</si>
  <si>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</si>
  <si>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</si>
  <si>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</si>
  <si>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</si>
  <si>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</si>
  <si>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</si>
  <si>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</si>
  <si>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</si>
  <si>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</si>
  <si>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</si>
  <si>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</si>
  <si>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</si>
  <si>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</si>
  <si>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</si>
  <si>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</si>
  <si>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</si>
  <si>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</si>
  <si>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</si>
  <si>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</si>
  <si>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</si>
  <si>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</si>
  <si>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</si>
  <si>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</si>
  <si>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</si>
  <si>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</si>
  <si>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</si>
  <si>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</si>
  <si>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</si>
  <si>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</si>
  <si>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</si>
  <si>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</si>
  <si>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</si>
  <si>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</si>
  <si>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</si>
  <si>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</si>
  <si>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</si>
  <si>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</si>
  <si>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</si>
  <si>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</si>
  <si>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</si>
  <si>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</si>
  <si>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</si>
  <si>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</si>
  <si>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</si>
  <si>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</si>
  <si>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</si>
  <si>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</si>
  <si>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</si>
  <si>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</si>
  <si>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</si>
  <si>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</si>
  <si>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</si>
  <si>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</si>
  <si>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</si>
  <si>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</si>
  <si>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</si>
  <si>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</si>
  <si>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</si>
  <si>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</si>
  <si>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</si>
  <si>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</si>
  <si>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</si>
  <si>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</si>
  <si>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</si>
  <si>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</si>
  <si>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</si>
  <si>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</si>
  <si>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</si>
  <si>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</si>
  <si>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</si>
  <si>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</si>
  <si>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</si>
  <si>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</si>
  <si>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</si>
  <si>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</si>
  <si>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</si>
  <si>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</si>
  <si>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</si>
  <si>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</si>
  <si>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</si>
  <si>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</si>
  <si>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</si>
  <si>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</si>
  <si>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</si>
  <si>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</si>
  <si>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</si>
  <si>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</si>
  <si>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</si>
  <si>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</si>
  <si>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</si>
  <si>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</si>
  <si>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</si>
  <si>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</si>
  <si>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</si>
  <si>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</si>
  <si>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</si>
  <si>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</si>
  <si>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</si>
  <si>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</si>
  <si>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</si>
  <si>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</si>
  <si>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</si>
  <si>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</si>
  <si>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</si>
  <si>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</si>
  <si>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</si>
  <si>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</si>
  <si>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</si>
  <si>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</si>
  <si>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</si>
  <si>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</si>
  <si>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</si>
  <si>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</si>
  <si>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</si>
  <si>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</si>
  <si>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</si>
  <si>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</si>
  <si>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</si>
  <si>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</si>
  <si>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</si>
  <si>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</si>
  <si>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</si>
  <si>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</si>
  <si>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</si>
  <si>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</si>
  <si>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</si>
  <si>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</si>
  <si>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</si>
  <si>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</si>
  <si>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</si>
  <si>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</si>
  <si>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</si>
  <si>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</si>
  <si>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</si>
  <si>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</si>
  <si>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</si>
  <si>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</si>
  <si>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</si>
  <si>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</si>
  <si>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</si>
  <si>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</si>
  <si>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</si>
  <si>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</si>
  <si>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</si>
  <si>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</si>
  <si>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</si>
  <si>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</si>
  <si>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</si>
  <si>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</si>
  <si>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</si>
  <si>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</si>
  <si>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</si>
  <si>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</si>
  <si>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</si>
  <si>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</si>
  <si>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</si>
  <si>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</si>
  <si>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</si>
  <si>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</si>
  <si>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</si>
  <si>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</si>
  <si>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</si>
  <si>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</si>
  <si>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</si>
  <si>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</si>
  <si>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</si>
  <si>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</si>
  <si>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</si>
  <si>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</si>
  <si>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</si>
  <si>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</si>
  <si>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</si>
  <si>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</si>
  <si>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</si>
  <si>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</si>
  <si>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</si>
  <si>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</si>
  <si>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</si>
  <si>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</si>
  <si>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</si>
  <si>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</si>
  <si>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</si>
  <si>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</si>
  <si>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</si>
  <si>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</si>
  <si>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</si>
  <si>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</si>
  <si>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</si>
  <si>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</si>
  <si>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</si>
  <si>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</si>
  <si>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</si>
  <si>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</si>
  <si>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</si>
  <si>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</si>
  <si>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</si>
  <si>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</si>
  <si>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</si>
  <si>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</si>
  <si>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</si>
  <si>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</si>
  <si>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</si>
  <si>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</si>
  <si>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</si>
  <si>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</si>
  <si>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</si>
  <si>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</si>
  <si>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</si>
  <si>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</si>
  <si>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</si>
  <si>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</si>
  <si>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</si>
  <si>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</si>
  <si>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</si>
  <si>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</si>
  <si>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</si>
  <si>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</si>
  <si>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</si>
  <si>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</si>
  <si>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</si>
  <si>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</si>
  <si>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</si>
  <si>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</si>
  <si>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</si>
  <si>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</si>
  <si>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</si>
  <si>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</si>
  <si>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</si>
  <si>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</si>
  <si>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</si>
  <si>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</si>
  <si>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</si>
  <si>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</si>
  <si>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</si>
  <si>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</si>
  <si>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</si>
  <si>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</si>
  <si>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</si>
  <si>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</si>
  <si>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</si>
  <si>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</si>
  <si>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</si>
  <si>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</si>
  <si>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</si>
  <si>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</si>
  <si>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</si>
  <si>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</si>
  <si>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</si>
  <si>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</si>
  <si>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</si>
  <si>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</si>
  <si>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</si>
  <si>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</si>
  <si>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</si>
  <si>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</si>
  <si>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</si>
  <si>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</si>
  <si>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</si>
  <si>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</si>
  <si>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</si>
  <si>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</si>
  <si>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</si>
  <si>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</si>
  <si>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</si>
  <si>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</si>
  <si>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</si>
  <si>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</si>
  <si>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</si>
  <si>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</si>
  <si>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</si>
  <si>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</si>
  <si>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</si>
  <si>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</si>
  <si>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</si>
  <si>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</si>
  <si>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</si>
  <si>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</si>
  <si>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</si>
  <si>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</si>
  <si>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</si>
  <si>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</si>
  <si>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</si>
  <si>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</si>
  <si>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</si>
  <si>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</si>
  <si>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</si>
  <si>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</si>
  <si>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</si>
  <si>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</si>
  <si>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</si>
  <si>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</si>
  <si>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</si>
  <si>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</si>
  <si>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</si>
  <si>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</si>
  <si>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</si>
  <si>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</si>
  <si>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</si>
  <si>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</si>
  <si>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</si>
  <si>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</si>
  <si>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</si>
  <si>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</si>
  <si>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</si>
  <si>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</si>
  <si>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</si>
  <si>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</si>
  <si>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</si>
  <si>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</si>
  <si>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</si>
  <si>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</si>
  <si>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</si>
  <si>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</si>
  <si>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</si>
  <si>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</si>
  <si>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</si>
  <si>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</si>
  <si>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</si>
  <si>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</si>
  <si>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</si>
  <si>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</si>
  <si>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</si>
  <si>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</si>
  <si>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</si>
  <si>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</si>
  <si>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</si>
  <si>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</si>
  <si>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</si>
  <si>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</si>
  <si>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</si>
  <si>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</si>
  <si>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</si>
  <si>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</si>
  <si>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</si>
  <si>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</si>
  <si>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</si>
  <si>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</si>
  <si>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</si>
  <si>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</si>
  <si>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</si>
  <si>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</si>
  <si>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</si>
  <si>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</si>
  <si>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</si>
  <si>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</si>
  <si>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</si>
  <si>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</si>
  <si>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</si>
  <si>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</si>
  <si>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</si>
  <si>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</si>
  <si>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</si>
  <si>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</si>
  <si>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</si>
  <si>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</si>
  <si>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</si>
  <si>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</si>
  <si>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</si>
  <si>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</si>
  <si>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</si>
  <si>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</si>
  <si>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</si>
  <si>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</si>
  <si>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</si>
  <si>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</si>
  <si>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</si>
  <si>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</si>
  <si>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</si>
  <si>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</si>
  <si>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</si>
  <si>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</si>
  <si>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</si>
  <si>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</si>
  <si>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</si>
  <si>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</si>
  <si>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</si>
  <si>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</si>
  <si>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</si>
  <si>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</si>
  <si>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</si>
  <si>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</si>
  <si>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</si>
  <si>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</si>
  <si>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</si>
  <si>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</si>
  <si>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</si>
  <si>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</si>
  <si>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</si>
  <si>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</si>
  <si>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</si>
  <si>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</si>
  <si>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</si>
  <si>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</si>
  <si>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</si>
  <si>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</si>
  <si>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</si>
  <si>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</si>
  <si>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</si>
  <si>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</si>
  <si>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</si>
  <si>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</si>
  <si>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</si>
  <si>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</si>
  <si>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</si>
  <si>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</si>
  <si>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</si>
  <si>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</si>
  <si>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</si>
  <si>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</si>
  <si>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</si>
  <si>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</si>
  <si>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</si>
  <si>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</si>
  <si>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</si>
  <si>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</si>
  <si>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</si>
  <si>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</si>
  <si>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</si>
  <si>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</si>
  <si>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</si>
  <si>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</si>
  <si>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</si>
  <si>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</si>
  <si>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</si>
  <si>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</si>
  <si>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</si>
  <si>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</si>
  <si>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</si>
  <si>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</si>
  <si>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</si>
  <si>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</si>
  <si>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</si>
  <si>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</si>
  <si>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</si>
  <si>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</si>
  <si>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</si>
  <si>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</si>
  <si>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</si>
  <si>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</si>
  <si>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</si>
  <si>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</si>
  <si>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</si>
  <si>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</si>
  <si>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</si>
  <si>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</si>
  <si>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</si>
  <si>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</si>
  <si>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</si>
  <si>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</si>
  <si>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</si>
  <si>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</si>
  <si>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</si>
  <si>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</si>
  <si>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</si>
  <si>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</si>
  <si>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</si>
  <si>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</si>
  <si>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</si>
  <si>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</si>
  <si>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</si>
  <si>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</si>
  <si>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</si>
  <si>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</si>
  <si>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</si>
  <si>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</si>
  <si>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</si>
  <si>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</si>
  <si>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</si>
  <si>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</si>
  <si>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</si>
  <si>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</si>
  <si>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</si>
  <si>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</si>
  <si>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</si>
  <si>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</si>
  <si>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</si>
  <si>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</si>
  <si>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</si>
  <si>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</si>
  <si>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</si>
  <si>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</si>
  <si>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</si>
  <si>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</si>
  <si>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</si>
  <si>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</si>
  <si>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</si>
  <si>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</si>
  <si>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</si>
  <si>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</si>
  <si>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</si>
  <si>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</si>
  <si>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</si>
  <si>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</si>
  <si>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</si>
  <si>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</si>
  <si>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</si>
  <si>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</si>
  <si>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</si>
  <si>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</si>
  <si>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</si>
  <si>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</si>
  <si>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</si>
  <si>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</si>
  <si>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</si>
  <si>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</si>
  <si>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</si>
  <si>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</si>
  <si>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</si>
  <si>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</si>
  <si>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</si>
  <si>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</si>
  <si>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</si>
  <si>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</si>
  <si>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</si>
  <si>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</si>
  <si>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</si>
  <si>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</si>
  <si>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</si>
  <si>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</si>
  <si>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</si>
  <si>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</si>
  <si>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</si>
  <si>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</si>
  <si>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</si>
  <si>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</si>
  <si>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</si>
  <si>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</si>
  <si>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</si>
  <si>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</si>
  <si>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</si>
  <si>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</si>
  <si>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</si>
  <si>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</si>
  <si>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</si>
  <si>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</si>
  <si>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</si>
  <si>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</si>
  <si>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</si>
  <si>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</si>
  <si>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</si>
  <si>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</si>
  <si>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</si>
  <si>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</si>
  <si>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</si>
  <si>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</si>
  <si>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</si>
  <si>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</si>
  <si>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</si>
  <si>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</si>
  <si>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</si>
  <si>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</si>
  <si>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</si>
  <si>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</si>
  <si>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</si>
  <si>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</si>
  <si>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</si>
  <si>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</si>
  <si>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</si>
  <si>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</si>
  <si>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</si>
  <si>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</si>
  <si>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</si>
  <si>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</si>
  <si>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</si>
  <si>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</si>
  <si>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</si>
  <si>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</si>
  <si>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</si>
  <si>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</si>
  <si>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</si>
  <si>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</si>
  <si>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</si>
  <si>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</si>
  <si>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</si>
  <si>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</si>
  <si>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</si>
  <si>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</si>
  <si>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</si>
  <si>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</si>
  <si>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</si>
  <si>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</si>
  <si>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</si>
  <si>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</si>
  <si>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</si>
  <si>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</si>
  <si>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</si>
  <si>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</si>
  <si>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</si>
  <si>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</si>
  <si>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</si>
  <si>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</si>
  <si>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</si>
  <si>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</si>
  <si>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</si>
  <si>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</si>
  <si>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</si>
  <si>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</si>
  <si>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</si>
  <si>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</si>
  <si>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</si>
  <si>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</si>
  <si>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</si>
  <si>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</si>
  <si>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</si>
  <si>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</si>
  <si>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</si>
  <si>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</si>
  <si>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</si>
  <si>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</si>
  <si>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</si>
  <si>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</si>
  <si>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</si>
  <si>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</si>
  <si>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</si>
  <si>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</si>
  <si>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</si>
  <si>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</si>
  <si>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</si>
  <si>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</si>
  <si>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</si>
  <si>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</si>
  <si>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</si>
  <si>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</si>
  <si>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</si>
  <si>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</si>
  <si>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</si>
  <si>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</si>
  <si>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</si>
  <si>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</si>
  <si>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</si>
  <si>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</si>
  <si>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</si>
  <si>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</si>
  <si>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</si>
  <si>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</si>
  <si>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</si>
  <si>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</si>
  <si>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</si>
  <si>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</si>
  <si>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</si>
  <si>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</si>
  <si>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</si>
  <si>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</si>
  <si>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</si>
  <si>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</si>
  <si>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</si>
  <si>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</si>
  <si>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</si>
  <si>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</si>
  <si>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</si>
  <si>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</si>
  <si>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</si>
  <si>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</si>
  <si>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</si>
  <si>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</si>
  <si>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</si>
  <si>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</si>
  <si>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</si>
  <si>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</si>
  <si>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</si>
  <si>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</si>
  <si>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</si>
  <si>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</si>
  <si>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</si>
  <si>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</si>
  <si>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</si>
  <si>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</si>
  <si>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</si>
  <si>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</si>
  <si>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</si>
  <si>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</si>
  <si>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</si>
  <si>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</si>
  <si>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</si>
  <si>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</si>
  <si>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</si>
  <si>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</si>
  <si>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</si>
  <si>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</si>
  <si>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</si>
  <si>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</si>
  <si>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</si>
  <si>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</si>
  <si>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</si>
  <si>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</si>
  <si>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</si>
  <si>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</si>
  <si>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</si>
  <si>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</si>
  <si>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</si>
  <si>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</si>
  <si>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</si>
  <si>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</si>
  <si>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</si>
  <si>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</si>
  <si>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</si>
  <si>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</si>
  <si>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</si>
  <si>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</si>
  <si>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</si>
  <si>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</si>
  <si>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</si>
  <si>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</si>
  <si>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</si>
  <si>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</si>
  <si>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</si>
  <si>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</si>
  <si>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</si>
  <si>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</si>
  <si>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</si>
  <si>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</si>
  <si>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</si>
  <si>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</si>
  <si>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</si>
  <si>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</si>
  <si>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</si>
  <si>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</si>
  <si>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</si>
  <si>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</si>
  <si>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</si>
  <si>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</si>
  <si>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</si>
  <si>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</si>
  <si>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</si>
  <si>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</si>
  <si>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</si>
  <si>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</si>
  <si>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</si>
  <si>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</si>
  <si>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</si>
  <si>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</si>
  <si>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</si>
  <si>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</si>
  <si>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</si>
  <si>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</si>
  <si>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</si>
  <si>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</si>
  <si>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</si>
  <si>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</si>
  <si>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</si>
  <si>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</si>
  <si>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</si>
  <si>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</si>
  <si>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</si>
  <si>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</si>
  <si>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</si>
  <si>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</si>
  <si>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</si>
  <si>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</si>
  <si>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</si>
  <si>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</si>
  <si>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</si>
  <si>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</si>
  <si>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</si>
  <si>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</si>
  <si>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</si>
  <si>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</si>
  <si>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</si>
  <si>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</si>
  <si>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</si>
  <si>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</si>
  <si>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</si>
  <si>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</si>
  <si>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</si>
  <si>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</si>
  <si>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</si>
  <si>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</si>
  <si>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</si>
  <si>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</si>
  <si>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</si>
  <si>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</si>
  <si>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</si>
  <si>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</si>
  <si>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</si>
  <si>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</si>
  <si>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</si>
  <si>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</si>
  <si>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</si>
  <si>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</si>
  <si>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</si>
  <si>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</si>
  <si>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</si>
  <si>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</si>
  <si>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</si>
  <si>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</si>
  <si>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</si>
  <si>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</si>
  <si>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</si>
  <si>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</si>
  <si>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</si>
  <si>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</si>
  <si>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</si>
  <si>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</si>
  <si>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</si>
  <si>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</si>
  <si>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</si>
  <si>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</si>
  <si>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</si>
  <si>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</si>
  <si>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</si>
  <si>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</si>
  <si>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</si>
  <si>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</si>
  <si>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</si>
  <si>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</si>
  <si>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</si>
  <si>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</si>
  <si>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</si>
  <si>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</si>
  <si>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</si>
  <si>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</si>
  <si>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</si>
  <si>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</si>
  <si>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</si>
  <si>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</si>
  <si>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</si>
  <si>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</si>
  <si>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</si>
  <si>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</si>
  <si>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</si>
  <si>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</si>
  <si>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</si>
  <si>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</si>
  <si>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</si>
  <si>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</si>
  <si>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</si>
  <si>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</si>
  <si>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</si>
  <si>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</si>
  <si>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</si>
  <si>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</si>
  <si>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</si>
  <si>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</si>
  <si>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</si>
  <si>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</si>
  <si>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</si>
  <si>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</si>
  <si>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</si>
  <si>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</si>
  <si>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</si>
  <si>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</si>
  <si>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</si>
  <si>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</si>
  <si>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</si>
  <si>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</si>
  <si>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</si>
  <si>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</si>
  <si>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</si>
  <si>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</si>
  <si>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</si>
  <si>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</si>
  <si>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</si>
  <si>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</si>
  <si>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</si>
  <si>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</si>
  <si>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</si>
  <si>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</si>
  <si>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</si>
  <si>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</si>
  <si>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</si>
  <si>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</si>
  <si>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</si>
  <si>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</si>
  <si>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</si>
  <si>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</si>
  <si>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</si>
  <si>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</si>
  <si>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</si>
  <si>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</si>
  <si>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</si>
  <si>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</si>
  <si>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</si>
  <si>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</si>
  <si>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</si>
  <si>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</si>
  <si>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</si>
  <si>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</si>
  <si>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</si>
  <si>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</si>
  <si>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</si>
  <si>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</si>
  <si>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</si>
  <si>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</si>
  <si>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</si>
  <si>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</si>
  <si>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</si>
  <si>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</si>
  <si>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</si>
  <si>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</si>
  <si>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</si>
  <si>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</si>
  <si>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</si>
  <si>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</si>
  <si>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</si>
  <si>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</si>
  <si>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</si>
  <si>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</si>
  <si>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</si>
  <si>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</si>
  <si>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</si>
  <si>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</si>
  <si>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</si>
  <si>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</si>
  <si>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</si>
  <si>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</si>
  <si>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</si>
  <si>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</si>
  <si>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</si>
  <si>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</si>
  <si>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</si>
  <si>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</si>
  <si>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</si>
  <si>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</si>
  <si>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</si>
  <si>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</si>
  <si>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</si>
  <si>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</si>
  <si>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</si>
  <si>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</si>
  <si>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</si>
  <si>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</si>
  <si>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</si>
  <si>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</si>
  <si>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</si>
  <si>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</si>
  <si>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</si>
  <si>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</si>
  <si>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</si>
  <si>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</si>
  <si>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</si>
  <si>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</si>
  <si>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</si>
  <si>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</si>
  <si>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</si>
  <si>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</si>
  <si>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</si>
  <si>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</si>
  <si>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</si>
  <si>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</si>
  <si>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</si>
  <si>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</si>
  <si>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</si>
  <si>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</si>
  <si>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</si>
  <si>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</si>
  <si>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</si>
  <si>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</si>
  <si>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</si>
  <si>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</si>
  <si>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</si>
  <si>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</si>
  <si>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</si>
  <si>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</si>
  <si>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</si>
  <si>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</si>
  <si>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</si>
  <si>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</si>
  <si>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</si>
  <si>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</si>
  <si>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</si>
  <si>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</si>
  <si>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</si>
  <si>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</si>
  <si>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</si>
  <si>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</si>
  <si>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</si>
  <si>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</si>
  <si>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</si>
  <si>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</si>
  <si>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</si>
  <si>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</si>
  <si>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</si>
  <si>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</si>
  <si>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</si>
  <si>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</si>
  <si>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</si>
  <si>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</si>
  <si>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</si>
  <si>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</si>
  <si>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</si>
  <si>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</si>
  <si>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</si>
  <si>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</si>
  <si>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</si>
  <si>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</si>
  <si>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</si>
  <si>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</si>
  <si>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</si>
  <si>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</si>
  <si>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</si>
  <si>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</si>
  <si>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</si>
  <si>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</si>
  <si>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</si>
  <si>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</si>
  <si>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</si>
  <si>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</si>
  <si>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</si>
  <si>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</si>
  <si>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</si>
  <si>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</si>
  <si>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</si>
  <si>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</si>
  <si>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</si>
  <si>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</si>
  <si>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</si>
  <si>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</si>
  <si>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</si>
  <si>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</si>
  <si>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</si>
  <si>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</si>
  <si>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</si>
  <si>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</si>
  <si>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</si>
  <si>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</si>
  <si>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</si>
  <si>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</si>
  <si>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</si>
  <si>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</si>
  <si>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</si>
  <si>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</si>
  <si>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</si>
  <si>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</si>
  <si>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</si>
  <si>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</si>
  <si>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</si>
  <si>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</si>
  <si>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</si>
  <si>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</si>
  <si>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</si>
  <si>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</si>
  <si>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</si>
  <si>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</si>
  <si>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</si>
  <si>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</si>
  <si>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</si>
  <si>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</si>
  <si>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</si>
  <si>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</si>
  <si>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</si>
  <si>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</si>
  <si>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</si>
  <si>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</si>
  <si>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</si>
  <si>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</si>
  <si>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</si>
  <si>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</si>
  <si>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</si>
  <si>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</si>
  <si>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</si>
  <si>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</si>
  <si>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</si>
  <si>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</si>
  <si>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</si>
  <si>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</si>
  <si>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</si>
  <si>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</si>
  <si>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</si>
  <si>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</si>
  <si>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</si>
  <si>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</si>
  <si>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</si>
  <si>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</si>
  <si>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</si>
  <si>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</si>
  <si>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</si>
  <si>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</si>
  <si>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</si>
  <si>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</si>
  <si>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</si>
  <si>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</si>
  <si>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</si>
  <si>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</si>
  <si>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</si>
  <si>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</si>
  <si>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</si>
  <si>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</si>
  <si>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</si>
  <si>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</si>
  <si>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</si>
  <si>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</si>
  <si>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</si>
  <si>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</si>
  <si>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</si>
  <si>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</si>
  <si>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</si>
  <si>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</si>
  <si>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</si>
  <si>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</si>
  <si>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</si>
  <si>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</si>
  <si>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</si>
  <si>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</si>
  <si>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</si>
  <si>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</si>
  <si>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</si>
  <si>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</si>
  <si>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</si>
  <si>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</si>
  <si>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</si>
  <si>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</si>
  <si>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</si>
  <si>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</si>
  <si>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</si>
  <si>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</si>
  <si>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</si>
  <si>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</si>
  <si>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</si>
  <si>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</si>
  <si>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</si>
  <si>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</si>
  <si>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</si>
  <si>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</si>
  <si>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</si>
  <si>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</si>
  <si>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</si>
  <si>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</si>
  <si>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</si>
  <si>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</si>
  <si>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</si>
  <si>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</si>
  <si>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</si>
  <si>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</si>
  <si>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</si>
  <si>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</si>
  <si>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</si>
  <si>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</si>
  <si>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</si>
  <si>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</si>
  <si>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</si>
  <si>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</si>
  <si>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</si>
  <si>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</si>
  <si>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</si>
  <si>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</si>
  <si>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</si>
  <si>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</si>
  <si>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</si>
  <si>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</si>
  <si>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</si>
  <si>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</si>
  <si>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</si>
  <si>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</si>
  <si>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</si>
  <si>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</si>
  <si>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</si>
  <si>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</si>
  <si>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</si>
  <si>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</si>
  <si>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</si>
  <si>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</si>
  <si>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</si>
  <si>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</si>
  <si>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</si>
  <si>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</si>
  <si>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</si>
  <si>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</si>
  <si>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</si>
  <si>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</si>
  <si>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</si>
  <si>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</si>
  <si>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</si>
  <si>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</si>
  <si>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</si>
  <si>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</si>
  <si>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</si>
  <si>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</si>
  <si>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</si>
  <si>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</si>
  <si>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</si>
  <si>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</si>
  <si>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</si>
  <si>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</si>
  <si>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</si>
  <si>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</si>
  <si>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</si>
  <si>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</si>
  <si>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</si>
  <si>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</si>
  <si>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</si>
  <si>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</si>
  <si>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</si>
  <si>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</si>
  <si>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</si>
  <si>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</si>
  <si>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</si>
  <si>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</si>
  <si>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</si>
  <si>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</si>
  <si>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</si>
  <si>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</si>
  <si>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</si>
  <si>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</si>
  <si>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</si>
  <si>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</si>
  <si>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</si>
  <si>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</si>
  <si>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</si>
  <si>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</si>
  <si>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</si>
  <si>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</si>
  <si>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</si>
  <si>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</si>
  <si>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</si>
  <si>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</si>
  <si>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</si>
  <si>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</si>
  <si>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</si>
  <si>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</si>
  <si>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</si>
  <si>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</si>
  <si>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</si>
  <si>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</si>
  <si>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</si>
  <si>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</si>
  <si>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</si>
  <si>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</si>
  <si>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</si>
  <si>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</si>
  <si>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</si>
  <si>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</si>
  <si>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</si>
  <si>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</si>
  <si>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</si>
  <si>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</si>
  <si>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</si>
  <si>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</si>
  <si>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</si>
  <si>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</si>
  <si>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</si>
  <si>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</si>
  <si>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</si>
  <si>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</si>
  <si>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</si>
  <si>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</si>
  <si>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</si>
  <si>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</si>
  <si>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</si>
  <si>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</si>
  <si>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</si>
  <si>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</si>
  <si>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</si>
  <si>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</si>
  <si>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</si>
  <si>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</si>
  <si>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</si>
  <si>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</si>
  <si>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</si>
  <si>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</si>
  <si>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</si>
  <si>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</si>
  <si>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</si>
  <si>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</si>
  <si>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</si>
  <si>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</si>
  <si>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</si>
  <si>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</si>
  <si>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</si>
  <si>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</si>
  <si>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</si>
  <si>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</si>
  <si>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</si>
  <si>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</si>
  <si>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</si>
  <si>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</si>
  <si>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</si>
  <si>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</si>
  <si>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</si>
  <si>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</si>
  <si>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</si>
  <si>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</si>
  <si>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</si>
  <si>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</si>
  <si>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</si>
  <si>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</si>
  <si>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</si>
  <si>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</si>
  <si>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</si>
  <si>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</si>
  <si>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</si>
  <si>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</si>
  <si>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</si>
  <si>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</si>
  <si>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</si>
  <si>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</si>
  <si>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</si>
  <si>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</si>
  <si>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</si>
  <si>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</si>
  <si>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</si>
  <si>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</si>
  <si>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</si>
  <si>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</si>
  <si>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</si>
  <si>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</si>
  <si>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</si>
  <si>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</si>
  <si>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</si>
  <si>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</si>
  <si>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</si>
  <si>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</si>
  <si>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</si>
  <si>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</si>
  <si>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</si>
  <si>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</si>
  <si>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</si>
  <si>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</si>
  <si>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</si>
  <si>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</si>
  <si>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</si>
  <si>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</si>
  <si>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</si>
  <si>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</si>
  <si>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</si>
  <si>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</si>
  <si>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</si>
  <si>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</si>
  <si>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</si>
  <si>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</si>
  <si>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</si>
  <si>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</si>
  <si>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</si>
  <si>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</si>
  <si>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</si>
  <si>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</si>
  <si>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</si>
  <si>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</si>
  <si>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</si>
  <si>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</si>
  <si>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</si>
  <si>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</si>
  <si>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</si>
  <si>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</si>
  <si>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</si>
  <si>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</si>
  <si>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</si>
  <si>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</si>
  <si>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</si>
  <si>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</si>
  <si>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</si>
  <si>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</si>
  <si>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</si>
  <si>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</si>
  <si>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</si>
  <si>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</si>
  <si>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</si>
  <si>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</si>
  <si>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</si>
  <si>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</si>
  <si>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</si>
  <si>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</si>
  <si>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</si>
  <si>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</si>
  <si>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</si>
  <si>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</si>
  <si>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</si>
  <si>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</si>
  <si>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</si>
  <si>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</si>
  <si>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</si>
  <si>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</si>
  <si>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</si>
  <si>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</si>
  <si>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</si>
  <si>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</si>
  <si>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</si>
  <si>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</si>
  <si>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</si>
  <si>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</si>
  <si>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</si>
  <si>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</si>
  <si>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</si>
  <si>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</si>
  <si>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</si>
  <si>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</si>
  <si>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</si>
  <si>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</si>
  <si>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</si>
  <si>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</si>
  <si>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</si>
  <si>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</si>
  <si>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</si>
  <si>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</si>
  <si>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</si>
  <si>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</si>
  <si>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</si>
  <si>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</si>
  <si>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</si>
  <si>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</si>
  <si>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</si>
  <si>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</si>
  <si>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</si>
  <si>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</si>
  <si>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</si>
  <si>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</si>
  <si>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</si>
  <si>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</si>
  <si>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</si>
  <si>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</si>
  <si>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</si>
  <si>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</si>
  <si>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</si>
  <si>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</si>
  <si>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</si>
  <si>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</si>
  <si>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</si>
  <si>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</si>
  <si>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</si>
  <si>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</si>
  <si>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</si>
  <si>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</si>
  <si>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</si>
  <si>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</si>
  <si>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</si>
  <si>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</si>
  <si>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</si>
  <si>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</si>
  <si>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</si>
  <si>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</si>
  <si>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</si>
  <si>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</si>
  <si>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</si>
  <si>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</si>
  <si>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</si>
  <si>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</si>
  <si>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</si>
  <si>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</si>
  <si>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</si>
  <si>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</si>
  <si>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</si>
  <si>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</si>
  <si>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</si>
  <si>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</si>
  <si>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</si>
  <si>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</si>
  <si>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</si>
  <si>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</si>
  <si>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</si>
  <si>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</si>
  <si>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</si>
  <si>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</si>
  <si>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</si>
  <si>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</si>
  <si>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</si>
  <si>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</si>
  <si>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</si>
  <si>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</si>
  <si>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</si>
  <si>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</si>
  <si>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</si>
  <si>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</si>
  <si>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</si>
  <si>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</si>
  <si>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</si>
  <si>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</si>
  <si>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</si>
  <si>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</si>
  <si>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</si>
  <si>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</si>
  <si>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</si>
  <si>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</si>
  <si>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</si>
  <si>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</si>
  <si>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</si>
  <si>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</si>
  <si>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</si>
  <si>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</si>
  <si>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</si>
  <si>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</si>
  <si>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</si>
  <si>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</si>
  <si>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</si>
  <si>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</si>
  <si>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</si>
  <si>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</si>
  <si>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</si>
  <si>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</si>
  <si>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</si>
  <si>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</si>
  <si>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</si>
  <si>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</si>
  <si>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</si>
  <si>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</si>
  <si>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</si>
  <si>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</si>
  <si>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</si>
  <si>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</si>
  <si>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</si>
  <si>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</si>
  <si>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</si>
  <si>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</si>
  <si>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</si>
  <si>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</si>
  <si>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</si>
  <si>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</si>
  <si>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</si>
  <si>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</si>
  <si>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</si>
  <si>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</si>
  <si>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</si>
  <si>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</si>
  <si>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</si>
  <si>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</si>
  <si>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</si>
  <si>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</si>
  <si>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</si>
  <si>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</si>
  <si>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</si>
  <si>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</si>
  <si>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</si>
  <si>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</si>
  <si>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</si>
  <si>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</si>
  <si>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</si>
  <si>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</si>
  <si>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</si>
  <si>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</si>
  <si>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</si>
  <si>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</si>
  <si>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</si>
  <si>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</si>
  <si>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</si>
  <si>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</si>
  <si>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</si>
  <si>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</si>
  <si>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</si>
  <si>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</si>
  <si>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</si>
  <si>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</si>
  <si>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</si>
  <si>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</si>
  <si>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</si>
  <si>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</si>
  <si>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</si>
  <si>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</si>
  <si>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</si>
  <si>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</si>
  <si>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</si>
  <si>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</si>
  <si>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</si>
  <si>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</si>
  <si>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</si>
  <si>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</si>
  <si>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</si>
  <si>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</si>
  <si>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</si>
  <si>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</si>
  <si>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</si>
  <si>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</si>
  <si>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</si>
  <si>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</si>
  <si>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</si>
  <si>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</si>
  <si>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</si>
  <si>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</si>
  <si>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</si>
  <si>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</si>
  <si>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</si>
  <si>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</si>
  <si>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</si>
  <si>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</si>
  <si>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</si>
  <si>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</si>
  <si>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</si>
  <si>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</si>
  <si>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</si>
  <si>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</si>
  <si>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</si>
  <si>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</si>
  <si>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</si>
  <si>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</si>
  <si>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</si>
  <si>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</si>
  <si>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</si>
  <si>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</si>
  <si>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</si>
  <si>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</si>
  <si>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</si>
  <si>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</si>
  <si>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</si>
  <si>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</si>
  <si>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</si>
  <si>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</si>
  <si>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</si>
  <si>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</si>
  <si>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</si>
  <si>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</si>
  <si>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</si>
  <si>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</si>
  <si>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</si>
  <si>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</si>
  <si>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</si>
  <si>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</si>
  <si>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</si>
  <si>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</si>
  <si>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</si>
  <si>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</si>
  <si>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</si>
  <si>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</si>
  <si>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</si>
  <si>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</si>
  <si>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</si>
  <si>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</si>
  <si>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</si>
  <si>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</si>
  <si>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</si>
  <si>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</si>
  <si>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</si>
  <si>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</si>
  <si>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</si>
  <si>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</si>
  <si>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</si>
  <si>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</si>
  <si>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</si>
  <si>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</si>
  <si>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</si>
  <si>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</si>
  <si>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</si>
  <si>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</si>
  <si>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</si>
  <si>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</si>
  <si>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</si>
  <si>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</si>
  <si>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</si>
  <si>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</si>
  <si>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</si>
  <si>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</si>
  <si>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</si>
  <si>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</si>
  <si>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</si>
  <si>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</si>
  <si>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</si>
  <si>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</si>
  <si>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</si>
  <si>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</si>
  <si>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</si>
  <si>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</si>
  <si>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</si>
  <si>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</si>
  <si>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</si>
  <si>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</si>
  <si>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</si>
  <si>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</si>
  <si>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</si>
  <si>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</si>
  <si>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</si>
  <si>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</si>
  <si>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</si>
  <si>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</si>
  <si>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</si>
  <si>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</si>
  <si>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</si>
  <si>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</si>
  <si>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</si>
  <si>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</si>
  <si>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</si>
  <si>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</si>
  <si>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</si>
  <si>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</si>
  <si>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</si>
  <si>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</si>
  <si>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</si>
  <si>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</si>
  <si>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</si>
  <si>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</si>
  <si>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</si>
  <si>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</si>
  <si>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</si>
  <si>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</si>
  <si>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</si>
  <si>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</si>
  <si>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</si>
  <si>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</si>
  <si>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</si>
  <si>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</si>
  <si>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</si>
  <si>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</si>
  <si>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</si>
  <si>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</si>
  <si>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</si>
  <si>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</si>
  <si>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</si>
  <si>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</si>
  <si>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</si>
  <si>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</si>
  <si>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</si>
  <si>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</si>
  <si>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</si>
  <si>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</si>
  <si>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</si>
  <si>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</si>
  <si>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</si>
  <si>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</si>
  <si>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</si>
  <si>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</si>
  <si>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</si>
  <si>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</si>
  <si>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</si>
  <si>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</si>
  <si>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</si>
  <si>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</si>
  <si>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</si>
  <si>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</si>
  <si>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</si>
  <si>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</si>
  <si>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</si>
  <si>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</si>
  <si>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</si>
  <si>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</si>
  <si>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</si>
  <si>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</si>
  <si>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</si>
  <si>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</si>
  <si>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</si>
  <si>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</si>
  <si>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</si>
  <si>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</si>
  <si>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</si>
  <si>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</si>
  <si>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</si>
  <si>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</si>
  <si>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</si>
  <si>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</si>
  <si>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</si>
  <si>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</si>
  <si>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</si>
  <si>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</si>
  <si>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</si>
  <si>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</si>
  <si>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</si>
  <si>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</si>
  <si>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</si>
  <si>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</si>
  <si>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</si>
  <si>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</si>
  <si>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</si>
  <si>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</si>
  <si>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</si>
  <si>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</si>
  <si>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</si>
  <si>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</si>
  <si>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</si>
  <si>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</si>
  <si>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</si>
  <si>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</si>
  <si>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</si>
  <si>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</si>
  <si>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</si>
  <si>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</si>
  <si>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</si>
  <si>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</si>
  <si>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</si>
  <si>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</si>
  <si>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</si>
  <si>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</si>
  <si>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</si>
  <si>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</si>
  <si>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</si>
  <si>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</si>
  <si>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</si>
  <si>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</si>
  <si>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</si>
  <si>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</si>
  <si>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</si>
  <si>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</si>
  <si>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</si>
  <si>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</si>
  <si>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</si>
  <si>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</si>
  <si>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</si>
  <si>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</si>
  <si>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</si>
  <si>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</si>
  <si>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</si>
  <si>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</si>
  <si>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</si>
  <si>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</si>
  <si>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</si>
  <si>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</si>
  <si>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</si>
  <si>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</si>
  <si>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</si>
  <si>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</si>
  <si>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</si>
  <si>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</si>
  <si>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</si>
  <si>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</si>
  <si>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</si>
  <si>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</si>
  <si>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</si>
  <si>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</si>
  <si>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</si>
  <si>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</si>
  <si>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</si>
  <si>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</si>
  <si>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</si>
  <si>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</si>
  <si>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</si>
  <si>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</si>
  <si>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</si>
  <si>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</si>
  <si>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</si>
  <si>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</si>
  <si>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</si>
  <si>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</si>
  <si>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</si>
  <si>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</si>
  <si>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</si>
  <si>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</si>
  <si>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</si>
  <si>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</si>
  <si>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</si>
  <si>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</si>
  <si>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</si>
  <si>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</si>
  <si>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</si>
  <si>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</si>
  <si>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</si>
  <si>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</si>
  <si>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</si>
  <si>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</si>
  <si>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</si>
  <si>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</si>
  <si>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</si>
  <si>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</si>
  <si>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</si>
  <si>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</si>
  <si>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</si>
  <si>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</si>
  <si>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</si>
  <si>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</si>
  <si>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</si>
  <si>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</si>
  <si>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</si>
  <si>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</si>
  <si>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</si>
  <si>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</si>
  <si>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</si>
  <si>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</si>
  <si>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</si>
  <si>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</si>
  <si>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</si>
  <si>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</si>
  <si>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</si>
  <si>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</si>
  <si>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</si>
  <si>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</si>
  <si>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</si>
  <si>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</si>
  <si>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</si>
  <si>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</si>
  <si>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</si>
  <si>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</si>
  <si>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</si>
  <si>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</si>
  <si>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</si>
  <si>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</si>
  <si>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</si>
  <si>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</si>
  <si>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</si>
  <si>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</si>
  <si>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</si>
  <si>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</si>
  <si>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</si>
  <si>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</si>
  <si>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</si>
  <si>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</si>
  <si>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</si>
  <si>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</si>
  <si>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</si>
  <si>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</si>
  <si>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</si>
  <si>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</si>
  <si>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</si>
  <si>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</si>
  <si>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</si>
  <si>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</si>
  <si>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</si>
  <si>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</si>
  <si>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</si>
  <si>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</si>
  <si>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</si>
  <si>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</si>
  <si>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</si>
  <si>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</si>
  <si>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</si>
  <si>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</si>
  <si>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</si>
  <si>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</si>
  <si>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</si>
  <si>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</si>
  <si>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</si>
  <si>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</si>
  <si>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</si>
  <si>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</si>
  <si>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</si>
  <si>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</si>
  <si>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</si>
  <si>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</si>
  <si>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</si>
  <si>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</si>
  <si>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</si>
  <si>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</si>
  <si>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</si>
  <si>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</si>
  <si>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</si>
  <si>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</si>
  <si>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</si>
  <si>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</si>
  <si>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</si>
  <si>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</si>
  <si>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</si>
  <si>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</si>
  <si>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</si>
  <si>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</si>
  <si>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</si>
  <si>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</si>
  <si>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</si>
  <si>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</si>
  <si>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</si>
  <si>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</si>
  <si>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</si>
  <si>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</si>
  <si>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</si>
  <si>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</si>
  <si>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</si>
  <si>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</si>
  <si>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</si>
  <si>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</si>
  <si>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</si>
  <si>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</si>
  <si>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</si>
  <si>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</si>
  <si>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</si>
  <si>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</si>
  <si>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</si>
  <si>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</si>
  <si>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</si>
  <si>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</si>
  <si>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</si>
  <si>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</si>
  <si>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</si>
  <si>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</si>
  <si>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</si>
  <si>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</si>
  <si>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</si>
  <si>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</si>
  <si>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</si>
  <si>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</si>
  <si>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</si>
  <si>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</si>
  <si>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</si>
  <si>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</si>
  <si>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</si>
  <si>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</si>
  <si>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</si>
  <si>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</si>
  <si>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</si>
  <si>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</si>
  <si>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</si>
  <si>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</si>
  <si>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</si>
  <si>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</si>
  <si>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</si>
  <si>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</si>
  <si>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</si>
  <si>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</si>
  <si>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</si>
  <si>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</si>
  <si>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</si>
  <si>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</si>
  <si>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</si>
  <si>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</si>
  <si>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</si>
  <si>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</si>
  <si>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</si>
  <si>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</si>
  <si>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</si>
  <si>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</si>
  <si>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</si>
  <si>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</si>
  <si>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</si>
  <si>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</si>
  <si>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</si>
  <si>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</si>
  <si>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</si>
  <si>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</si>
  <si>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</si>
  <si>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</si>
  <si>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</si>
  <si>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</si>
  <si>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</si>
  <si>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</si>
  <si>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</si>
  <si>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</si>
  <si>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</si>
  <si>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</si>
  <si>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</si>
  <si>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</si>
  <si>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</si>
  <si>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</si>
  <si>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</si>
  <si>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</si>
  <si>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</si>
  <si>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</si>
  <si>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</si>
  <si>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</si>
  <si>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</si>
  <si>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</si>
  <si>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</si>
  <si>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</si>
  <si>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</si>
  <si>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</si>
  <si>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</si>
  <si>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</si>
  <si>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</si>
  <si>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</si>
  <si>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</si>
  <si>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</si>
  <si>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</si>
  <si>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</si>
  <si>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</si>
  <si>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</si>
  <si>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</si>
  <si>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</si>
  <si>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</si>
  <si>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</si>
  <si>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</si>
  <si>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</si>
  <si>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</si>
  <si>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</si>
  <si>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</si>
  <si>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</si>
  <si>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</si>
  <si>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</si>
  <si>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</si>
  <si>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</si>
  <si>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</si>
  <si>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</si>
  <si>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</si>
  <si>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</si>
  <si>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</si>
  <si>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</si>
  <si>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</si>
  <si>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</si>
  <si>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</si>
  <si>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</si>
  <si>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</si>
  <si>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</si>
  <si>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</si>
  <si>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</si>
  <si>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</si>
  <si>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</si>
  <si>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</si>
  <si>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</si>
  <si>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</si>
  <si>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</si>
  <si>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</si>
  <si>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</si>
  <si>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</si>
  <si>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</si>
  <si>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</si>
  <si>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</si>
  <si>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</si>
  <si>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</si>
  <si>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</si>
  <si>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</si>
  <si>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</si>
  <si>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</si>
  <si>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</si>
  <si>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</si>
  <si>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</si>
  <si>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</si>
  <si>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</si>
  <si>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</si>
  <si>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</si>
  <si>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</si>
  <si>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</si>
  <si>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</si>
  <si>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</si>
  <si>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</si>
  <si>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</si>
  <si>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</si>
  <si>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</si>
  <si>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</si>
  <si>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</si>
  <si>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</si>
  <si>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</si>
  <si>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</si>
  <si>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</si>
  <si>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</si>
  <si>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</si>
  <si>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</si>
  <si>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</si>
  <si>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</si>
  <si>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</si>
  <si>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</si>
  <si>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</si>
  <si>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</si>
  <si>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</si>
  <si>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</si>
  <si>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</si>
  <si>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</si>
  <si>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</si>
  <si>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</si>
  <si>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</si>
  <si>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</si>
  <si>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</si>
  <si>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</si>
  <si>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</si>
  <si>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</si>
  <si>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</si>
  <si>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</si>
  <si>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</si>
  <si>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</si>
  <si>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</si>
  <si>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</si>
  <si>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</si>
  <si>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</si>
  <si>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</si>
  <si>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</si>
  <si>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</si>
  <si>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</si>
  <si>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</si>
  <si>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</si>
  <si>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</si>
  <si>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</si>
  <si>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</si>
  <si>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</si>
  <si>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</si>
  <si>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</si>
  <si>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</si>
  <si>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</si>
  <si>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</si>
  <si>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</si>
  <si>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</si>
  <si>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</si>
  <si>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</si>
  <si>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</si>
  <si>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</si>
  <si>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</si>
  <si>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</si>
  <si>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</si>
  <si>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</si>
  <si>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</si>
  <si>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</si>
  <si>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</si>
  <si>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</si>
  <si>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</si>
  <si>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</si>
  <si>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</si>
  <si>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</si>
  <si>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</si>
  <si>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</si>
  <si>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</si>
  <si>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</si>
  <si>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</si>
  <si>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</si>
  <si>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</si>
  <si>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</si>
  <si>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</si>
  <si>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</si>
  <si>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</si>
  <si>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</si>
  <si>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</si>
  <si>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</si>
  <si>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</si>
  <si>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</si>
  <si>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</si>
  <si>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</si>
  <si>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</si>
  <si>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</si>
  <si>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</si>
  <si>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</si>
  <si>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</si>
  <si>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</si>
  <si>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</si>
  <si>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</si>
  <si>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</si>
  <si>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</si>
  <si>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</si>
  <si>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</si>
  <si>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</si>
  <si>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</si>
  <si>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</si>
  <si>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</si>
  <si>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</si>
  <si>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</si>
  <si>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</si>
  <si>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</si>
  <si>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</si>
  <si>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</si>
  <si>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</si>
  <si>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</si>
  <si>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</si>
  <si>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</si>
  <si>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</si>
  <si>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</si>
  <si>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</si>
  <si>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</si>
  <si>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</si>
  <si>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</si>
  <si>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</si>
  <si>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</si>
  <si>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</si>
  <si>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</si>
  <si>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</si>
  <si>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</si>
  <si>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</si>
  <si>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</si>
  <si>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</si>
  <si>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</si>
  <si>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</si>
  <si>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</si>
  <si>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</si>
  <si>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</si>
  <si>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</si>
  <si>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</si>
  <si>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</si>
  <si>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</si>
  <si>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</si>
  <si>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</si>
  <si>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</si>
  <si>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</si>
  <si>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</si>
  <si>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</si>
  <si>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</si>
  <si>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</si>
  <si>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</si>
  <si>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</si>
  <si>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</si>
  <si>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</si>
  <si>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</si>
  <si>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</si>
  <si>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</si>
  <si>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</si>
  <si>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</si>
  <si>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</si>
  <si>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</si>
  <si>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</si>
  <si>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</si>
  <si>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</si>
  <si>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</si>
  <si>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</si>
  <si>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</si>
  <si>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</si>
  <si>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</si>
  <si>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</si>
  <si>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</si>
  <si>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</si>
  <si>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</si>
  <si>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</si>
  <si>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</si>
  <si>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</si>
  <si>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</si>
  <si>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</si>
  <si>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</si>
  <si>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</si>
  <si>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</si>
  <si>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</si>
  <si>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</si>
  <si>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</si>
  <si>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</si>
  <si>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</si>
  <si>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</si>
  <si>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</si>
  <si>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</si>
  <si>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</si>
  <si>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</si>
  <si>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</si>
  <si>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</si>
  <si>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</si>
  <si>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</si>
  <si>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</si>
  <si>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</si>
  <si>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</si>
  <si>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</si>
  <si>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</si>
  <si>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</si>
  <si>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</si>
  <si>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</si>
  <si>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</si>
  <si>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</si>
  <si>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</si>
  <si>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</si>
  <si>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</si>
  <si>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</si>
  <si>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</si>
  <si>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</si>
  <si>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</si>
  <si>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</si>
  <si>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</si>
  <si>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</si>
  <si>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</si>
  <si>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</si>
  <si>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</si>
  <si>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</si>
  <si>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</si>
  <si>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</si>
  <si>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</si>
  <si>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</si>
  <si>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</si>
  <si>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</si>
  <si>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</si>
  <si>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</si>
  <si>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</si>
  <si>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</si>
  <si>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</si>
  <si>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</si>
  <si>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</si>
  <si>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</si>
  <si>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</si>
  <si>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</si>
  <si>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</si>
  <si>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</si>
  <si>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</si>
  <si>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</si>
  <si>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</si>
  <si>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</si>
  <si>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</si>
  <si>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</si>
  <si>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</si>
  <si>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</si>
  <si>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</si>
  <si>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</si>
  <si>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</si>
  <si>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</si>
  <si>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</si>
  <si>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</si>
  <si>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</si>
  <si>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</si>
  <si>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</si>
  <si>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</si>
  <si>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</si>
  <si>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</si>
  <si>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</si>
  <si>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</si>
  <si>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</si>
  <si>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</si>
  <si>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</si>
  <si>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</si>
  <si>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</si>
  <si>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</si>
  <si>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</si>
  <si>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</si>
  <si>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</si>
  <si>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</si>
  <si>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</si>
  <si>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</si>
  <si>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</si>
  <si>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</si>
  <si>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</si>
  <si>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</si>
  <si>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</si>
  <si>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</si>
  <si>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</si>
  <si>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</si>
  <si>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</si>
  <si>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</si>
  <si>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</si>
  <si>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</si>
  <si>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</si>
  <si>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</si>
  <si>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</si>
  <si>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</si>
  <si>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</si>
  <si>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</si>
  <si>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</si>
  <si>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</si>
  <si>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</si>
  <si>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</si>
  <si>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</si>
  <si>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</si>
  <si>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</si>
  <si>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</si>
  <si>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</si>
  <si>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</si>
  <si>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</si>
  <si>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</si>
  <si>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</si>
  <si>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</si>
  <si>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</si>
  <si>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</si>
  <si>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</si>
  <si>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</si>
  <si>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</si>
  <si>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</si>
  <si>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</si>
  <si>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</si>
  <si>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</si>
  <si>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</si>
  <si>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</si>
  <si>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</si>
  <si>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</si>
  <si>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</si>
  <si>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</si>
  <si>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</si>
  <si>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</si>
  <si>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</si>
  <si>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</si>
  <si>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</si>
  <si>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</si>
  <si>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</si>
  <si>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</si>
  <si>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</si>
  <si>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</si>
  <si>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</si>
  <si>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</si>
  <si>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</si>
  <si>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</si>
  <si>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</si>
  <si>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</si>
  <si>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</si>
  <si>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</si>
  <si>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</si>
  <si>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</si>
  <si>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</si>
  <si>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</si>
  <si>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</si>
  <si>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</si>
  <si>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</si>
  <si>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</si>
  <si>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</si>
  <si>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</si>
  <si>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</si>
  <si>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</si>
  <si>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</si>
  <si>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</si>
  <si>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</si>
  <si>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</si>
  <si>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</si>
  <si>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</si>
  <si>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</si>
  <si>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</si>
  <si>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</si>
  <si>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</si>
  <si>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</si>
  <si>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</si>
  <si>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</si>
  <si>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</si>
  <si>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</si>
  <si>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</si>
  <si>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</si>
  <si>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</si>
  <si>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</si>
  <si>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</si>
  <si>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</si>
  <si>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</si>
  <si>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</si>
  <si>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</si>
  <si>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</si>
  <si>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</si>
  <si>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</si>
  <si>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</si>
  <si>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</si>
  <si>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</si>
  <si>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</si>
  <si>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</si>
  <si>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</si>
  <si>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</si>
  <si>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</si>
  <si>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</si>
  <si>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</si>
  <si>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</si>
  <si>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</si>
  <si>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</si>
  <si>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</si>
  <si>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</si>
  <si>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</si>
  <si>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</si>
  <si>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</si>
  <si>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</si>
  <si>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</si>
  <si>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</si>
  <si>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</si>
  <si>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</si>
  <si>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</si>
  <si>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</si>
  <si>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</si>
  <si>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</si>
  <si>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</si>
  <si>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</si>
  <si>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</si>
  <si>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</si>
  <si>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</si>
  <si>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</si>
  <si>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</si>
  <si>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</si>
  <si>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</si>
  <si>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</si>
  <si>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</si>
  <si>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</si>
  <si>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</si>
  <si>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</si>
  <si>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</si>
  <si>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</si>
  <si>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</si>
  <si>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</si>
  <si>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</si>
  <si>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</si>
  <si>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</si>
  <si>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</si>
  <si>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</si>
  <si>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</si>
  <si>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</si>
  <si>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</si>
  <si>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</si>
  <si>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</si>
  <si>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</si>
  <si>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</si>
  <si>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</si>
  <si>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</si>
  <si>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</si>
  <si>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</si>
  <si>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</si>
  <si>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</si>
  <si>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</si>
  <si>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</si>
  <si>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</si>
  <si>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</si>
  <si>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</si>
  <si>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</si>
  <si>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</si>
  <si>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</si>
  <si>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</si>
  <si>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</si>
  <si>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</si>
  <si>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</si>
  <si>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</si>
  <si>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</si>
  <si>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</si>
  <si>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</si>
  <si>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</si>
  <si>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</si>
  <si>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</si>
  <si>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</si>
  <si>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</si>
  <si>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</si>
  <si>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</si>
  <si>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</si>
  <si>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</si>
  <si>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</si>
  <si>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</si>
  <si>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</si>
  <si>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</si>
  <si>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</si>
  <si>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</si>
  <si>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</si>
  <si>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</si>
  <si>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</si>
  <si>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</si>
  <si>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</si>
  <si>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</si>
  <si>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</si>
  <si>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</si>
  <si>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</si>
  <si>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</si>
  <si>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</si>
  <si>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</si>
  <si>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</si>
  <si>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</si>
  <si>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</si>
  <si>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</si>
  <si>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</si>
  <si>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</si>
  <si>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</si>
  <si>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</si>
  <si>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</si>
  <si>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</si>
  <si>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</si>
  <si>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</si>
  <si>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</si>
  <si>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</si>
  <si>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</si>
  <si>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</si>
  <si>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</si>
  <si>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</si>
  <si>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</si>
  <si>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</si>
  <si>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</si>
  <si>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</si>
  <si>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</si>
  <si>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</si>
  <si>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</si>
  <si>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</si>
  <si>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</si>
  <si>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</si>
  <si>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</si>
  <si>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</si>
  <si>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</si>
  <si>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</si>
  <si>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</si>
  <si>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</si>
  <si>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</si>
  <si>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</si>
  <si>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</si>
  <si>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</si>
  <si>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</si>
  <si>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</si>
  <si>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</si>
  <si>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</si>
  <si>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</si>
  <si>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</si>
  <si>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</si>
  <si>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</si>
  <si>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</si>
  <si>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</si>
  <si>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</si>
  <si>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</si>
  <si>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</si>
  <si>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</si>
  <si>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</si>
  <si>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</si>
  <si>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</si>
  <si>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</si>
  <si>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</si>
  <si>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</si>
  <si>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</si>
  <si>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</si>
  <si>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</si>
  <si>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</si>
  <si>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</si>
  <si>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</si>
  <si>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</si>
  <si>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</si>
  <si>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</si>
  <si>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</si>
  <si>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</si>
  <si>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</si>
  <si>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</si>
  <si>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</si>
  <si>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</si>
  <si>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</si>
  <si>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</si>
  <si>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</si>
  <si>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</si>
  <si>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</si>
  <si>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</si>
  <si>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</si>
  <si>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</si>
  <si>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</si>
  <si>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</si>
  <si>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</si>
  <si>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</si>
  <si>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</si>
  <si>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</si>
  <si>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</si>
  <si>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</si>
  <si>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</si>
  <si>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</si>
  <si>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</si>
  <si>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</si>
  <si>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</si>
  <si>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</si>
  <si>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</si>
  <si>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</si>
  <si>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</si>
  <si>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</si>
  <si>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</si>
  <si>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</si>
  <si>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</si>
  <si>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</si>
  <si>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</si>
  <si>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</si>
  <si>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</si>
  <si>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</si>
  <si>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</si>
  <si>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</si>
  <si>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</si>
  <si>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</si>
  <si>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</si>
  <si>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</si>
  <si>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</si>
  <si>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</si>
  <si>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</si>
  <si>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</si>
  <si>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</si>
  <si>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</si>
  <si>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</si>
  <si>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</si>
  <si>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</si>
  <si>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</si>
  <si>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</si>
  <si>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</si>
  <si>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</si>
  <si>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</si>
  <si>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</si>
  <si>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</si>
  <si>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</si>
  <si>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</si>
  <si>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</si>
  <si>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</si>
  <si>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</si>
  <si>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</si>
  <si>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</si>
  <si>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</si>
  <si>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</si>
  <si>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</si>
  <si>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</si>
  <si>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</si>
  <si>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</si>
  <si>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</si>
  <si>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</si>
  <si>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</si>
  <si>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</si>
  <si>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</si>
  <si>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</si>
  <si>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</si>
  <si>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</si>
  <si>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</si>
  <si>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</si>
  <si>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</si>
  <si>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</si>
  <si>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</si>
  <si>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</si>
  <si>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</si>
  <si>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</si>
  <si>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</si>
  <si>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</si>
  <si>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</si>
  <si>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</si>
  <si>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</si>
  <si>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</si>
  <si>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</si>
  <si>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</si>
  <si>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</si>
  <si>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</si>
  <si>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</si>
  <si>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</si>
  <si>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</si>
  <si>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</si>
  <si>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</si>
  <si>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</si>
  <si>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</si>
  <si>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</si>
  <si>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</si>
  <si>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</si>
  <si>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</si>
  <si>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</si>
  <si>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</si>
  <si>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</si>
  <si>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</si>
  <si>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</si>
  <si>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</si>
  <si>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</si>
  <si>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</si>
  <si>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</si>
  <si>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</si>
  <si>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</si>
  <si>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</si>
  <si>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</si>
  <si>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</si>
  <si>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</si>
  <si>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</si>
  <si>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</si>
  <si>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</si>
  <si>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</si>
  <si>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</si>
  <si>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</si>
  <si>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</si>
  <si>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</si>
  <si>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</si>
  <si>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</si>
  <si>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</si>
  <si>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</si>
  <si>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</si>
  <si>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</si>
  <si>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</si>
  <si>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</si>
  <si>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</si>
  <si>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</si>
  <si>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</si>
  <si>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</si>
  <si>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</si>
  <si>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</si>
  <si>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</si>
  <si>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</si>
  <si>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</si>
  <si>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</si>
  <si>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</si>
  <si>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</si>
  <si>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</si>
  <si>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</si>
  <si>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</si>
  <si>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</si>
  <si>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</si>
  <si>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</si>
  <si>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</si>
  <si>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</si>
  <si>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</si>
  <si>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</si>
  <si>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</si>
  <si>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</si>
  <si>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</si>
  <si>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</si>
  <si>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</si>
  <si>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</si>
  <si>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</si>
  <si>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</si>
  <si>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</si>
  <si>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</si>
  <si>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</si>
  <si>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</si>
  <si>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</si>
  <si>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</si>
  <si>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</si>
  <si>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</si>
  <si>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</si>
  <si>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</si>
  <si>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</si>
  <si>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</si>
  <si>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</si>
  <si>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</si>
  <si>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</si>
  <si>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</si>
  <si>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</si>
  <si>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</si>
  <si>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</si>
  <si>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</si>
  <si>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</si>
  <si>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</si>
  <si>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</si>
  <si>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</si>
  <si>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</si>
  <si>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</si>
  <si>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</si>
  <si>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</si>
  <si>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</si>
  <si>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</si>
  <si>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</si>
  <si>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</si>
  <si>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</si>
  <si>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</si>
  <si>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</si>
  <si>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</si>
  <si>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</si>
  <si>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</si>
  <si>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</si>
  <si>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</si>
  <si>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</si>
  <si>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</si>
  <si>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</si>
  <si>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</si>
  <si>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</si>
  <si>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</si>
  <si>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</si>
  <si>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</si>
  <si>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</si>
  <si>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</si>
  <si>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</si>
  <si>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</si>
  <si>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</si>
  <si>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</si>
  <si>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</si>
  <si>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</si>
  <si>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</si>
  <si>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</si>
  <si>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</si>
  <si>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</si>
  <si>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</si>
  <si>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</si>
  <si>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</si>
  <si>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</si>
  <si>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</si>
  <si>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</si>
  <si>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</si>
  <si>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</si>
  <si>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</si>
  <si>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</si>
  <si>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</si>
  <si>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</si>
  <si>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</si>
  <si>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</si>
  <si>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</si>
  <si>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</si>
  <si>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</si>
  <si>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</si>
  <si>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</si>
  <si>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</si>
  <si>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</si>
  <si>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</si>
  <si>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</si>
  <si>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</si>
  <si>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</si>
  <si>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</si>
  <si>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</si>
  <si>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</si>
  <si>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</si>
  <si>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</si>
  <si>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</si>
  <si>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</si>
  <si>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</si>
  <si>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</si>
  <si>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</si>
  <si>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</si>
  <si>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</si>
  <si>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</si>
  <si>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</si>
  <si>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</si>
  <si>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</si>
  <si>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</si>
  <si>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</si>
  <si>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</si>
  <si>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</si>
  <si>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</si>
  <si>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</si>
  <si>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</si>
  <si>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</si>
  <si>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</si>
  <si>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</si>
  <si>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</si>
  <si>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</si>
  <si>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</si>
  <si>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</si>
  <si>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</si>
  <si>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</si>
  <si>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</si>
  <si>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</si>
  <si>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</si>
  <si>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</si>
  <si>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</si>
  <si>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</si>
  <si>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</si>
  <si>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</si>
  <si>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</si>
  <si>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</si>
  <si>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</si>
  <si>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</si>
  <si>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</si>
  <si>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</si>
  <si>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</si>
  <si>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</si>
  <si>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</si>
  <si>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</si>
  <si>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</si>
  <si>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</si>
  <si>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</si>
  <si>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</si>
  <si>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</si>
  <si>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</si>
  <si>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</si>
  <si>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</si>
  <si>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</si>
  <si>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</si>
  <si>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</si>
  <si>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</si>
  <si>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</si>
  <si>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</si>
  <si>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</si>
  <si>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</si>
  <si>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</si>
  <si>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</si>
  <si>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</si>
  <si>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</si>
  <si>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</si>
  <si>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</si>
  <si>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</si>
  <si>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</si>
  <si>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</si>
  <si>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</si>
  <si>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</si>
  <si>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</si>
  <si>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</si>
  <si>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</si>
  <si>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</si>
  <si>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</si>
  <si>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</si>
  <si>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</si>
  <si>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</si>
  <si>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</si>
  <si>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</si>
  <si>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</si>
  <si>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</si>
  <si>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</si>
  <si>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</si>
  <si>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</si>
  <si>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</si>
  <si>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</si>
  <si>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</si>
  <si>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</si>
  <si>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</si>
  <si>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</si>
  <si>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</si>
  <si>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</si>
  <si>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</si>
  <si>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</si>
  <si>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</si>
  <si>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</si>
  <si>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</si>
  <si>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</si>
  <si>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</si>
  <si>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</si>
  <si>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</si>
  <si>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</si>
  <si>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</si>
  <si>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</si>
  <si>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</si>
  <si>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</si>
  <si>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</si>
  <si>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</si>
  <si>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</si>
  <si>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</si>
  <si>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</si>
  <si>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</si>
  <si>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</si>
  <si>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</si>
  <si>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</si>
  <si>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</si>
  <si>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</si>
  <si>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</si>
  <si>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</si>
  <si>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</si>
  <si>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</si>
  <si>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</si>
  <si>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</si>
  <si>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</si>
  <si>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</si>
  <si>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</si>
  <si>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</si>
  <si>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</si>
  <si>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</si>
  <si>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</si>
  <si>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</si>
  <si>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</si>
  <si>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</si>
  <si>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</si>
  <si>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</si>
  <si>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</si>
  <si>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</si>
  <si>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</si>
  <si>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</si>
  <si>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</si>
  <si>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</si>
  <si>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</si>
  <si>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</si>
  <si>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</si>
  <si>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</si>
  <si>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</si>
  <si>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</si>
  <si>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</si>
  <si>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</si>
  <si>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</si>
  <si>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</si>
  <si>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</si>
  <si>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</si>
  <si>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</si>
  <si>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</si>
  <si>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</si>
  <si>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</si>
  <si>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</si>
  <si>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</si>
  <si>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</si>
  <si>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</si>
  <si>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</si>
  <si>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</si>
  <si>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</si>
  <si>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</si>
  <si>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</si>
  <si>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</si>
  <si>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</si>
  <si>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</si>
  <si>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</si>
  <si>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</si>
  <si>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</si>
  <si>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</si>
  <si>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</si>
  <si>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</si>
  <si>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</si>
  <si>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</si>
  <si>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</si>
  <si>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</si>
  <si>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</si>
  <si>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</si>
  <si>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</si>
  <si>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</si>
  <si>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</si>
  <si>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</si>
  <si>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</si>
  <si>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</si>
  <si>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</si>
  <si>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</si>
  <si>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</si>
  <si>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</si>
  <si>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</si>
  <si>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</si>
  <si>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</si>
  <si>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</si>
  <si>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</si>
  <si>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</si>
  <si>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</si>
  <si>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</si>
  <si>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</si>
  <si>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</si>
  <si>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</si>
  <si>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</si>
  <si>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</si>
  <si>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</si>
  <si>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</si>
  <si>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</si>
  <si>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</si>
  <si>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</si>
  <si>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</si>
  <si>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</si>
  <si>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</si>
  <si>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</si>
  <si>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</si>
  <si>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</si>
  <si>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</si>
  <si>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</si>
  <si>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</si>
  <si>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</si>
  <si>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</si>
  <si>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</si>
  <si>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</si>
  <si>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</si>
  <si>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</si>
  <si>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</si>
  <si>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</si>
  <si>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</si>
  <si>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</si>
  <si>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</si>
  <si>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</si>
  <si>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</si>
  <si>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</si>
  <si>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</si>
  <si>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</si>
  <si>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</si>
  <si>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</si>
  <si>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</si>
  <si>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</si>
  <si>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</si>
  <si>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</si>
  <si>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</si>
  <si>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</si>
  <si>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</si>
  <si>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</si>
  <si>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</si>
  <si>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</si>
  <si>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</si>
  <si>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</si>
  <si>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</si>
  <si>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</si>
  <si>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</si>
  <si>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</si>
  <si>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</si>
  <si>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</si>
  <si>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</si>
  <si>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</si>
  <si>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</si>
  <si>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</si>
  <si>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</si>
  <si>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</si>
  <si>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</si>
  <si>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</si>
  <si>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</si>
  <si>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</si>
  <si>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</si>
  <si>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</si>
  <si>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</si>
  <si>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</si>
  <si>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</si>
  <si>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</si>
  <si>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</si>
  <si>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</si>
  <si>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</si>
  <si>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</si>
  <si>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</si>
  <si>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</si>
  <si>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</si>
  <si>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</si>
  <si>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</si>
  <si>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</si>
  <si>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</si>
  <si>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</si>
  <si>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</si>
  <si>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</si>
  <si>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</si>
  <si>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</si>
  <si>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</si>
  <si>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</si>
  <si>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</si>
  <si>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</si>
  <si>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</si>
  <si>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</si>
  <si>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</si>
  <si>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</si>
  <si>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</si>
  <si>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</si>
  <si>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</si>
  <si>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</si>
  <si>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</si>
  <si>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</si>
  <si>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</si>
  <si>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</si>
  <si>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</si>
  <si>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</si>
  <si>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</si>
  <si>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</si>
  <si>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</si>
  <si>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</si>
  <si>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</si>
  <si>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</si>
  <si>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</si>
  <si>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</si>
  <si>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</si>
  <si>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</si>
  <si>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</si>
  <si>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</si>
  <si>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</si>
  <si>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</si>
  <si>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</si>
  <si>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</si>
  <si>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</si>
  <si>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</si>
  <si>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</si>
  <si>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</si>
  <si>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</si>
  <si>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</si>
  <si>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</si>
  <si>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</si>
  <si>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</si>
  <si>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</si>
  <si>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</si>
  <si>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</si>
  <si>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</si>
  <si>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</si>
  <si>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</si>
  <si>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</si>
  <si>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</si>
  <si>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</si>
  <si>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</si>
  <si>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</si>
  <si>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</si>
  <si>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</si>
  <si>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</si>
  <si>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</si>
  <si>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</si>
  <si>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</si>
  <si>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</si>
  <si>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</si>
  <si>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</si>
  <si>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</si>
  <si>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</si>
  <si>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</si>
  <si>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</si>
  <si>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</si>
  <si>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</si>
  <si>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</si>
  <si>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</si>
  <si>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</si>
  <si>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</si>
  <si>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</si>
  <si>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</si>
  <si>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</si>
  <si>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</si>
  <si>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</si>
  <si>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</si>
  <si>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</si>
  <si>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</si>
  <si>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</si>
  <si>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</si>
  <si>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</si>
  <si>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</si>
  <si>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</si>
  <si>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</si>
  <si>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</si>
  <si>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</si>
  <si>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</si>
  <si>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</si>
  <si>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</si>
  <si>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</si>
  <si>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</si>
  <si>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</si>
  <si>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</si>
  <si>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</si>
  <si>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</si>
  <si>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</si>
  <si>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</si>
  <si>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</si>
  <si>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</si>
  <si>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</si>
  <si>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</si>
  <si>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</si>
  <si>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</si>
  <si>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</si>
  <si>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</si>
  <si>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</si>
  <si>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</si>
  <si>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</si>
  <si>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</si>
  <si>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</si>
  <si>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</si>
  <si>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</si>
  <si>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</si>
  <si>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</si>
  <si>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</si>
  <si>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</si>
  <si>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</si>
  <si>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</si>
  <si>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</si>
  <si>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</si>
  <si>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</si>
  <si>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</si>
  <si>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</si>
  <si>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</si>
  <si>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</si>
  <si>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</si>
  <si>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</si>
  <si>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</si>
  <si>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</si>
  <si>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</si>
  <si>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</si>
  <si>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</si>
  <si>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</si>
  <si>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</si>
  <si>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</si>
  <si>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</si>
  <si>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</si>
  <si>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</si>
  <si>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</si>
  <si>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</si>
  <si>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</si>
  <si>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</si>
  <si>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</si>
  <si>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</si>
  <si>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</si>
  <si>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</si>
  <si>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</si>
  <si>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</si>
  <si>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</si>
  <si>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</si>
  <si>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</si>
  <si>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</si>
  <si>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</si>
  <si>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</si>
  <si>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</si>
  <si>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</si>
  <si>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</si>
  <si>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</si>
  <si>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</si>
  <si>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</si>
  <si>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</si>
  <si>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</si>
  <si>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</si>
  <si>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</si>
  <si>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</si>
  <si>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</si>
  <si>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</si>
  <si>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</si>
  <si>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</si>
  <si>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</si>
  <si>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</si>
  <si>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</si>
  <si>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</si>
  <si>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</si>
  <si>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</si>
  <si>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</si>
  <si>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</si>
  <si>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</si>
  <si>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</si>
  <si>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</si>
  <si>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</si>
  <si>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</si>
  <si>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</si>
  <si>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</si>
  <si>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</si>
  <si>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</si>
  <si>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</si>
  <si>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</si>
  <si>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</si>
  <si>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</si>
  <si>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</si>
  <si>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</si>
  <si>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</si>
  <si>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</si>
  <si>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</si>
  <si>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</si>
  <si>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</si>
  <si>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</si>
  <si>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</si>
  <si>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</si>
  <si>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</si>
  <si>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</si>
  <si>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</si>
  <si>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</si>
  <si>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</si>
  <si>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</si>
  <si>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</si>
  <si>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</si>
  <si>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</si>
  <si>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</si>
  <si>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</si>
  <si>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</si>
  <si>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</si>
  <si>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</si>
  <si>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</si>
  <si>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</si>
  <si>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</si>
  <si>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</si>
  <si>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</si>
  <si>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</si>
  <si>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</si>
  <si>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</si>
  <si>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</si>
  <si>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</si>
  <si>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</si>
  <si>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</si>
  <si>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</si>
  <si>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</si>
  <si>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</si>
  <si>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</si>
  <si>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</si>
  <si>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</si>
  <si>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</si>
  <si>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</si>
  <si>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</si>
  <si>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</si>
  <si>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</si>
  <si>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</si>
  <si>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</si>
  <si>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</si>
  <si>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</si>
  <si>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</si>
  <si>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</si>
  <si>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</si>
  <si>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</si>
  <si>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</si>
  <si>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</si>
  <si>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</si>
  <si>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</si>
  <si>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</si>
  <si>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</si>
  <si>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</si>
  <si>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</si>
  <si>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</si>
  <si>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</si>
  <si>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</si>
  <si>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</si>
  <si>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</si>
  <si>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</si>
  <si>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</si>
  <si>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</si>
  <si>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</si>
  <si>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</si>
  <si>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</si>
  <si>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</si>
  <si>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</si>
  <si>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</si>
  <si>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</si>
  <si>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</si>
  <si>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</si>
  <si>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</si>
  <si>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</si>
  <si>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</si>
  <si>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</si>
  <si>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</si>
  <si>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</si>
  <si>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</si>
  <si>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</si>
  <si>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</si>
  <si>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</si>
  <si>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</si>
  <si>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</si>
  <si>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</si>
  <si>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</si>
  <si>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</si>
  <si>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</si>
  <si>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</si>
  <si>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</si>
  <si>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</si>
  <si>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</si>
  <si>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</si>
  <si>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</si>
  <si>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</si>
  <si>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</si>
  <si>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</si>
  <si>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</si>
  <si>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</si>
  <si>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</si>
  <si>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</si>
  <si>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</si>
  <si>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</si>
  <si>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</si>
  <si>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</si>
  <si>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</si>
  <si>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</si>
  <si>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</si>
  <si>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</si>
  <si>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</si>
  <si>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</si>
  <si>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</si>
  <si>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</si>
  <si>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</si>
  <si>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</si>
  <si>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</si>
  <si>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</si>
  <si>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</si>
  <si>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</si>
  <si>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</si>
  <si>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</si>
  <si>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</si>
  <si>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</si>
  <si>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</si>
  <si>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</si>
  <si>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</si>
  <si>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</si>
  <si>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</si>
  <si>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</si>
  <si>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</si>
  <si>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</si>
  <si>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</si>
  <si>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</si>
  <si>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</si>
  <si>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</si>
  <si>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</si>
  <si>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</si>
  <si>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</si>
  <si>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</si>
  <si>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</si>
  <si>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</si>
  <si>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</si>
  <si>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</si>
  <si>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</si>
  <si>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</si>
  <si>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</si>
  <si>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</si>
  <si>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</si>
  <si>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</si>
  <si>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</si>
  <si>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</si>
  <si>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</si>
  <si>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</si>
  <si>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</si>
  <si>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</si>
  <si>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</si>
  <si>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</si>
  <si>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</si>
  <si>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</si>
  <si>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</si>
  <si>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</si>
  <si>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</si>
  <si>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</si>
  <si>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</si>
  <si>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</si>
  <si>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</si>
  <si>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</si>
  <si>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</si>
  <si>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</si>
  <si>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</si>
  <si>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</si>
  <si>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</si>
  <si>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</si>
  <si>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</si>
  <si>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</si>
  <si>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</si>
  <si>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</si>
  <si>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</si>
  <si>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</si>
  <si>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</si>
  <si>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</si>
  <si>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</si>
  <si>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</si>
  <si>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</si>
  <si>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</si>
  <si>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</si>
  <si>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</si>
  <si>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</si>
  <si>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</si>
  <si>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</si>
  <si>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</si>
  <si>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</si>
  <si>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</si>
  <si>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</si>
  <si>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</si>
  <si>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</si>
  <si>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</si>
  <si>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</si>
  <si>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</si>
  <si>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</si>
  <si>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</si>
  <si>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</si>
  <si>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</si>
  <si>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</si>
  <si>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</si>
  <si>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</si>
  <si>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</si>
  <si>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</si>
  <si>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</si>
  <si>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</si>
  <si>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</si>
  <si>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</si>
  <si>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</si>
  <si>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</si>
  <si>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</si>
  <si>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</si>
  <si>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</si>
  <si>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</si>
  <si>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</si>
  <si>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</si>
  <si>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</si>
  <si>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</si>
  <si>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</si>
  <si>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</si>
  <si>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</si>
  <si>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</si>
  <si>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</si>
  <si>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</si>
  <si>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</si>
  <si>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</si>
  <si>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</si>
  <si>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</si>
  <si>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</si>
  <si>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</si>
  <si>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</si>
  <si>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</si>
  <si>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</si>
  <si>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</si>
  <si>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</si>
  <si>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</si>
  <si>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</si>
  <si>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</si>
  <si>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</si>
  <si>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</si>
  <si>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</si>
  <si>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</si>
  <si>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</si>
  <si>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</si>
  <si>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</si>
  <si>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</si>
  <si>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</si>
  <si>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</si>
  <si>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</si>
  <si>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</si>
  <si>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</si>
  <si>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</si>
  <si>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</si>
  <si>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</si>
  <si>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</si>
  <si>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</si>
  <si>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</si>
  <si>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</si>
  <si>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</si>
  <si>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</si>
  <si>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</si>
  <si>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</si>
  <si>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</si>
  <si>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</si>
  <si>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</si>
  <si>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</si>
  <si>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</si>
  <si>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</si>
  <si>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</si>
  <si>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</si>
  <si>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</si>
  <si>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</si>
  <si>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</si>
  <si>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</si>
  <si>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</si>
  <si>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</si>
  <si>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</si>
  <si>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</si>
  <si>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</si>
  <si>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</si>
  <si>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</si>
  <si>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</si>
  <si>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</si>
  <si>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</si>
  <si>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</si>
  <si>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</si>
  <si>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</si>
  <si>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</si>
  <si>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</si>
  <si>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</si>
  <si>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</si>
  <si>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</si>
  <si>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</si>
  <si>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</si>
  <si>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</si>
  <si>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</si>
  <si>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</si>
  <si>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</si>
  <si>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</si>
  <si>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</si>
  <si>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</si>
  <si>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</si>
  <si>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</si>
  <si>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</si>
  <si>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</si>
  <si>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</si>
  <si>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</si>
  <si>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</si>
  <si>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</si>
  <si>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</si>
  <si>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</si>
  <si>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</si>
  <si>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</si>
  <si>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</si>
  <si>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</si>
  <si>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</si>
  <si>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</si>
  <si>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</si>
  <si>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</si>
  <si>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</si>
  <si>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</si>
  <si>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</si>
  <si>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</si>
  <si>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</si>
  <si>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</si>
  <si>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</si>
  <si>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</si>
  <si>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</si>
  <si>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</si>
  <si>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</si>
  <si>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</si>
  <si>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</si>
  <si>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</si>
  <si>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</si>
  <si>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</si>
  <si>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</si>
  <si>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</si>
  <si>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</si>
  <si>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</si>
  <si>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</si>
  <si>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</si>
  <si>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</si>
  <si>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</si>
  <si>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</si>
  <si>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</si>
  <si>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</si>
  <si>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</si>
  <si>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</si>
  <si>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</si>
  <si>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</si>
  <si>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</si>
  <si>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</si>
  <si>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</si>
  <si>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</si>
  <si>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</si>
  <si>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</si>
  <si>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</si>
  <si>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</si>
  <si>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</si>
  <si>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</si>
  <si>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</si>
  <si>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</si>
  <si>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</si>
  <si>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</si>
  <si>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</si>
  <si>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</si>
  <si>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</si>
  <si>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</si>
  <si>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</si>
  <si>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</si>
  <si>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</si>
  <si>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</si>
  <si>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</si>
  <si>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</si>
  <si>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</si>
  <si>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</si>
  <si>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</si>
  <si>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</si>
  <si>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</si>
  <si>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</si>
  <si>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</si>
  <si>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</si>
  <si>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</si>
  <si>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</si>
  <si>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</si>
  <si>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</si>
  <si>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</si>
  <si>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</si>
  <si>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</si>
  <si>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</si>
  <si>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</si>
  <si>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</si>
  <si>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</si>
  <si>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</si>
  <si>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</si>
  <si>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</si>
  <si>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</si>
  <si>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</si>
  <si>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</si>
  <si>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</si>
  <si>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</si>
  <si>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</si>
  <si>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</si>
  <si>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</si>
  <si>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</si>
  <si>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</si>
  <si>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</si>
  <si>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</si>
  <si>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</si>
  <si>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</si>
  <si>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</si>
  <si>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</si>
  <si>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</si>
  <si>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</si>
  <si>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</si>
  <si>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</si>
  <si>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</si>
  <si>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</si>
  <si>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</si>
  <si>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</si>
  <si>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</si>
  <si>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</si>
  <si>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</si>
  <si>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</si>
  <si>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</si>
  <si>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</si>
  <si>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</si>
  <si>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</si>
  <si>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</si>
  <si>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</si>
  <si>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</si>
  <si>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</si>
  <si>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</si>
  <si>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</si>
  <si>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</si>
  <si>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</si>
  <si>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</si>
  <si>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</si>
  <si>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</si>
  <si>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</si>
  <si>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</si>
  <si>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</si>
  <si>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</si>
  <si>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</si>
  <si>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</si>
  <si>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</si>
  <si>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</si>
  <si>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</si>
  <si>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</si>
  <si>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</si>
  <si>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</si>
  <si>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</si>
  <si>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</si>
  <si>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</si>
  <si>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</si>
  <si>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</si>
  <si>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</si>
  <si>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</si>
  <si>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</si>
  <si>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</si>
  <si>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</si>
  <si>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</si>
  <si>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</si>
  <si>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</si>
  <si>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</si>
  <si>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</si>
  <si>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</si>
  <si>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</si>
  <si>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</si>
  <si>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</si>
  <si>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</si>
  <si>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</si>
  <si>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</si>
  <si>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</si>
  <si>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</si>
  <si>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</si>
  <si>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</si>
  <si>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</si>
  <si>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</si>
  <si>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</si>
  <si>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</si>
  <si>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</si>
  <si>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</si>
  <si>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</si>
  <si>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</si>
  <si>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</si>
  <si>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</si>
  <si>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</si>
  <si>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</si>
  <si>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</si>
  <si>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</si>
  <si>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</si>
  <si>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</si>
  <si>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</si>
  <si>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</si>
  <si>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</si>
  <si>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</si>
  <si>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</si>
  <si>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</si>
  <si>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</si>
  <si>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</si>
  <si>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</si>
  <si>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</si>
  <si>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</si>
  <si>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</si>
  <si>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</si>
  <si>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</si>
  <si>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</si>
  <si>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</si>
  <si>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</si>
  <si>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</si>
  <si>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</si>
  <si>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</si>
  <si>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</si>
  <si>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</si>
  <si>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</si>
  <si>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</si>
  <si>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</si>
  <si>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</si>
  <si>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</si>
  <si>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</si>
  <si>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</si>
  <si>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</si>
  <si>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</si>
  <si>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</si>
  <si>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</si>
  <si>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</si>
  <si>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</si>
  <si>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</si>
  <si>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</si>
  <si>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</si>
  <si>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</si>
  <si>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</si>
  <si>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</si>
  <si>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</si>
  <si>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</si>
  <si>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</si>
  <si>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</si>
  <si>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</si>
  <si>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</si>
  <si>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</si>
  <si>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</si>
  <si>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</si>
  <si>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</si>
  <si>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</si>
  <si>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</si>
  <si>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</si>
  <si>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</si>
  <si>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</si>
  <si>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</si>
  <si>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</si>
  <si>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</si>
  <si>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</si>
  <si>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</si>
  <si>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</si>
  <si>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</si>
  <si>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</si>
  <si>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</si>
  <si>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</si>
  <si>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</si>
  <si>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</si>
  <si>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</si>
  <si>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</si>
  <si>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</si>
  <si>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</si>
  <si>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</si>
  <si>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</si>
  <si>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</si>
  <si>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</si>
  <si>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</si>
  <si>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</si>
  <si>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</si>
  <si>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</si>
  <si>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</si>
  <si>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</si>
  <si>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</si>
  <si>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</si>
  <si>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</si>
  <si>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</si>
  <si>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</si>
  <si>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</si>
  <si>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</si>
  <si>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</si>
  <si>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</si>
  <si>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</si>
  <si>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</si>
  <si>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</si>
  <si>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</si>
  <si>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</si>
  <si>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</si>
  <si>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</si>
  <si>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</si>
  <si>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</si>
  <si>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</si>
  <si>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</si>
  <si>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</si>
  <si>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</si>
  <si>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</si>
  <si>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</si>
  <si>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</si>
  <si>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</si>
  <si>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</si>
  <si>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</si>
  <si>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</si>
  <si>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</si>
  <si>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</si>
  <si>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</si>
  <si>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</si>
  <si>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</si>
  <si>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</si>
  <si>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</si>
  <si>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</si>
  <si>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</si>
  <si>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</si>
  <si>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</si>
  <si>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</si>
  <si>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</si>
  <si>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</si>
  <si>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</si>
  <si>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</si>
  <si>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</si>
  <si>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</si>
  <si>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</si>
  <si>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</si>
  <si>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</si>
  <si>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</si>
  <si>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</si>
  <si>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</si>
  <si>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</si>
  <si>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</si>
  <si>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</si>
  <si>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</si>
  <si>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</si>
  <si>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</si>
  <si>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</si>
  <si>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</si>
  <si>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</si>
  <si>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</si>
  <si>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</si>
  <si>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</si>
  <si>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</si>
  <si>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</si>
  <si>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</si>
  <si>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</si>
  <si>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</si>
  <si>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</si>
  <si>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</si>
  <si>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</si>
  <si>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</si>
  <si>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</si>
  <si>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</si>
  <si>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</si>
  <si>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</si>
  <si>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</si>
  <si>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</si>
  <si>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</si>
  <si>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</si>
  <si>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</si>
  <si>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</si>
  <si>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</si>
  <si>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</si>
  <si>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</si>
  <si>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</si>
  <si>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</si>
  <si>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</si>
  <si>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</si>
  <si>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</si>
  <si>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</si>
  <si>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</si>
  <si>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</si>
  <si>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</si>
  <si>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</si>
  <si>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</si>
  <si>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</si>
  <si>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</si>
  <si>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</si>
  <si>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</si>
  <si>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</si>
  <si>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</si>
  <si>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</si>
  <si>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</si>
  <si>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</si>
  <si>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</si>
  <si>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</si>
  <si>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</si>
  <si>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</si>
  <si>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</si>
  <si>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</si>
  <si>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</si>
  <si>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</si>
  <si>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</si>
  <si>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</si>
  <si>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</si>
  <si>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</si>
  <si>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</si>
  <si>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</si>
  <si>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</si>
  <si>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</si>
  <si>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</si>
  <si>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</si>
  <si>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</si>
  <si>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</si>
  <si>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</si>
  <si>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</si>
  <si>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</si>
  <si>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</si>
  <si>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</si>
  <si>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</si>
  <si>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</si>
  <si>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</si>
  <si>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</si>
  <si>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</si>
  <si>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</si>
  <si>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</si>
  <si>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</si>
  <si>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</si>
  <si>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</si>
  <si>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</si>
  <si>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</si>
  <si>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</si>
  <si>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</si>
  <si>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</si>
  <si>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</si>
  <si>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</si>
  <si>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</si>
  <si>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</si>
  <si>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</si>
  <si>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</si>
  <si>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</si>
  <si>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</si>
  <si>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</si>
  <si>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</si>
  <si>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</si>
  <si>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</si>
  <si>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</si>
  <si>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</si>
  <si>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</si>
  <si>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</si>
  <si>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</si>
  <si>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</si>
  <si>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</si>
  <si>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</si>
  <si>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</si>
  <si>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</si>
  <si>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</si>
  <si>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</si>
  <si>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</si>
  <si>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</si>
  <si>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</si>
  <si>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</si>
  <si>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</si>
  <si>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</si>
  <si>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</si>
  <si>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</si>
  <si>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</si>
  <si>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</si>
  <si>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</si>
  <si>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</si>
  <si>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</si>
  <si>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</si>
  <si>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</si>
  <si>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</si>
  <si>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</si>
  <si>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</si>
  <si>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</si>
  <si>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</si>
  <si>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</si>
  <si>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</si>
  <si>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</si>
  <si>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</si>
  <si>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</si>
  <si>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</si>
  <si>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</si>
  <si>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</si>
  <si>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</si>
  <si>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</si>
  <si>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</si>
  <si>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</si>
  <si>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</si>
  <si>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</si>
  <si>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</si>
  <si>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</si>
  <si>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</si>
  <si>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</si>
  <si>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</si>
  <si>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</si>
  <si>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</si>
  <si>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</si>
  <si>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</si>
  <si>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</si>
  <si>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</si>
  <si>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</si>
  <si>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</si>
  <si>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</si>
  <si>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</si>
  <si>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</si>
  <si>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</si>
  <si>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</si>
  <si>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</si>
  <si>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</si>
  <si>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</si>
  <si>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</si>
  <si>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</si>
  <si>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</si>
  <si>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</si>
  <si>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</si>
  <si>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</si>
  <si>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</si>
  <si>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</si>
  <si>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</si>
  <si>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</si>
  <si>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</si>
  <si>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</si>
  <si>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</si>
  <si>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</si>
  <si>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</si>
  <si>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</si>
  <si>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</si>
  <si>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</si>
  <si>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</si>
  <si>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</si>
  <si>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</si>
  <si>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</si>
  <si>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</si>
  <si>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</si>
  <si>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</si>
  <si>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</si>
  <si>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</si>
  <si>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</si>
  <si>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</si>
  <si>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</si>
  <si>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</si>
  <si>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</si>
  <si>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</si>
  <si>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</si>
  <si>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</si>
  <si>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</si>
  <si>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</si>
  <si>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</si>
  <si>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</si>
  <si>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</si>
  <si>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</si>
  <si>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</si>
  <si>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</si>
  <si>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</si>
  <si>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</si>
  <si>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</si>
  <si>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</si>
  <si>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</si>
  <si>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</si>
  <si>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</si>
  <si>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</si>
  <si>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</si>
  <si>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</si>
  <si>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</si>
  <si>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</si>
  <si>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</si>
  <si>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</si>
  <si>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</si>
  <si>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</si>
  <si>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</si>
  <si>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</si>
  <si>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</si>
  <si>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</si>
  <si>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</si>
  <si>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</si>
  <si>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</si>
  <si>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</si>
  <si>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</si>
  <si>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</si>
  <si>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</si>
  <si>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</si>
  <si>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</si>
  <si>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</si>
  <si>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</si>
  <si>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</si>
  <si>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</si>
  <si>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</si>
  <si>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</si>
  <si>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</si>
  <si>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</si>
  <si>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</si>
  <si>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</si>
  <si>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</si>
  <si>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</si>
  <si>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</si>
  <si>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</si>
  <si>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</si>
  <si>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</si>
  <si>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</si>
  <si>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</si>
  <si>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</si>
  <si>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</si>
  <si>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</si>
  <si>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</si>
  <si>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</si>
  <si>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</si>
  <si>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</si>
  <si>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</si>
  <si>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</si>
  <si>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</si>
  <si>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</si>
  <si>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</si>
  <si>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</si>
  <si>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</si>
  <si>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</si>
  <si>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</si>
  <si>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</si>
  <si>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</si>
  <si>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</si>
  <si>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</si>
  <si>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</si>
  <si>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</si>
  <si>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</si>
  <si>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</si>
  <si>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</si>
  <si>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</si>
  <si>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</si>
  <si>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</si>
  <si>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</si>
  <si>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</si>
  <si>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</si>
  <si>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</si>
  <si>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</si>
  <si>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</si>
  <si>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</si>
  <si>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</si>
  <si>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</si>
  <si>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</si>
  <si>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</si>
  <si>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</si>
  <si>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</si>
  <si>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</si>
  <si>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</si>
  <si>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</si>
  <si>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</si>
  <si>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</si>
  <si>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</si>
  <si>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</si>
  <si>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</si>
  <si>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</si>
  <si>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</si>
  <si>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</si>
  <si>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</si>
  <si>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</si>
  <si>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</si>
  <si>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</si>
  <si>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</si>
  <si>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</si>
  <si>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</si>
  <si>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</si>
  <si>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</si>
  <si>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</si>
  <si>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</si>
  <si>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</si>
  <si>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</si>
  <si>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</si>
  <si>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</si>
  <si>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</si>
  <si>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</si>
  <si>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</si>
  <si>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</si>
  <si>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</si>
  <si>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</si>
  <si>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</si>
  <si>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</si>
  <si>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</si>
  <si>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</si>
  <si>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</si>
  <si>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</si>
  <si>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</si>
  <si>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</si>
  <si>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</si>
  <si>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</si>
  <si>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</si>
  <si>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</si>
  <si>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</si>
  <si>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</si>
  <si>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</si>
  <si>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</si>
  <si>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</si>
  <si>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</si>
  <si>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</si>
  <si>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</si>
  <si>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</si>
  <si>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</si>
  <si>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</si>
  <si>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</si>
  <si>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</si>
  <si>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</si>
  <si>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</si>
  <si>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</si>
  <si>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</si>
  <si>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</si>
  <si>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</si>
  <si>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</si>
  <si>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</si>
  <si>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</si>
  <si>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</si>
  <si>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</si>
  <si>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</si>
  <si>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</si>
  <si>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</si>
  <si>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</si>
  <si>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</si>
  <si>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</si>
  <si>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</si>
  <si>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</si>
  <si>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</si>
  <si>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</si>
  <si>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</si>
  <si>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</si>
  <si>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</si>
  <si>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</si>
  <si>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</si>
  <si>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</si>
  <si>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</si>
  <si>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</si>
  <si>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</si>
  <si>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</si>
  <si>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</si>
  <si>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</si>
  <si>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</si>
  <si>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</si>
  <si>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</si>
  <si>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</si>
  <si>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</si>
  <si>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</si>
  <si>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</si>
  <si>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</si>
  <si>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</si>
  <si>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</si>
  <si>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</si>
  <si>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</si>
  <si>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</si>
  <si>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</si>
  <si>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</si>
  <si>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</si>
  <si>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</si>
  <si>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</si>
  <si>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</si>
  <si>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</si>
  <si>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</si>
  <si>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</si>
  <si>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</si>
  <si>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</si>
  <si>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</si>
  <si>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</si>
  <si>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</si>
  <si>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</si>
  <si>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</si>
  <si>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</si>
  <si>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</si>
  <si>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</si>
  <si>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</si>
  <si>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</si>
  <si>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</si>
  <si>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</si>
  <si>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</si>
  <si>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</si>
  <si>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</si>
  <si>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</si>
  <si>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</si>
  <si>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</si>
  <si>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</si>
  <si>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</si>
  <si>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</si>
  <si>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</si>
  <si>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</si>
  <si>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</si>
  <si>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</si>
  <si>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</si>
  <si>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</si>
  <si>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</si>
  <si>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</si>
  <si>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</si>
  <si>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</si>
  <si>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</si>
  <si>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</si>
  <si>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</si>
  <si>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</si>
  <si>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</si>
  <si>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</si>
  <si>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</si>
  <si>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</si>
  <si>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</si>
  <si>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</si>
  <si>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</si>
  <si>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</si>
  <si>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</si>
  <si>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</si>
  <si>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</si>
  <si>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</si>
  <si>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</si>
  <si>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</si>
  <si>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</si>
  <si>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</si>
  <si>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</si>
  <si>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</si>
  <si>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</si>
  <si>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</si>
  <si>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</si>
  <si>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</si>
  <si>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</si>
  <si>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</si>
  <si>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</si>
  <si>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</si>
  <si>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</si>
  <si>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</si>
  <si>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</si>
  <si>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</si>
  <si>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</si>
  <si>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</si>
  <si>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</si>
  <si>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</si>
  <si>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</si>
  <si>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</si>
  <si>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</si>
  <si>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</si>
  <si>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</si>
  <si>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</si>
  <si>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</si>
  <si>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</si>
  <si>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</si>
  <si>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</si>
  <si>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</si>
  <si>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</si>
  <si>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</si>
  <si>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</si>
  <si>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</si>
  <si>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</si>
  <si>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</si>
  <si>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</si>
  <si>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</si>
  <si>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</si>
  <si>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</si>
  <si>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</si>
  <si>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</si>
  <si>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</si>
  <si>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</si>
  <si>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</si>
  <si>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</si>
  <si>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</si>
  <si>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</si>
  <si>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</si>
  <si>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</si>
  <si>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</si>
  <si>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</si>
  <si>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</si>
  <si>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</si>
  <si>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</si>
  <si>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</si>
  <si>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</si>
  <si>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</si>
  <si>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</si>
  <si>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</si>
  <si>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</si>
  <si>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</si>
  <si>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</si>
  <si>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</si>
  <si>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</si>
  <si>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</si>
  <si>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</si>
  <si>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</si>
  <si>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</si>
  <si>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</si>
  <si>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</si>
  <si>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</si>
  <si>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</si>
  <si>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</si>
  <si>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</si>
  <si>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</si>
  <si>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</si>
  <si>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</si>
  <si>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</si>
  <si>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</si>
  <si>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</si>
  <si>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</si>
  <si>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</si>
  <si>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</si>
  <si>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</si>
  <si>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</si>
  <si>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</si>
  <si>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</si>
  <si>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</si>
  <si>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</si>
  <si>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</si>
  <si>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</si>
  <si>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</si>
  <si>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</si>
  <si>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</si>
  <si>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</si>
  <si>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</si>
  <si>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</si>
  <si>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</si>
  <si>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</si>
  <si>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</si>
  <si>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</si>
  <si>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</si>
  <si>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</si>
  <si>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</si>
  <si>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</si>
  <si>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</si>
  <si>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</si>
  <si>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</si>
  <si>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</si>
  <si>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</si>
  <si>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</si>
  <si>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</si>
  <si>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</si>
  <si>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</si>
  <si>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</si>
  <si>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</si>
  <si>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</si>
  <si>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</si>
  <si>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</si>
  <si>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</si>
  <si>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</si>
  <si>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</si>
  <si>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</si>
  <si>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</si>
  <si>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</si>
  <si>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</si>
  <si>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</si>
  <si>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</si>
  <si>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</si>
  <si>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</si>
  <si>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</si>
  <si>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</si>
  <si>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</si>
  <si>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</si>
  <si>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</si>
  <si>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</si>
  <si>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</si>
  <si>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</si>
  <si>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</si>
  <si>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</si>
  <si>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</si>
  <si>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</si>
  <si>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</si>
  <si>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</si>
  <si>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</si>
  <si>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</si>
  <si>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</si>
  <si>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</si>
  <si>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</si>
  <si>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</si>
  <si>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</si>
  <si>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</si>
  <si>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</si>
  <si>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</si>
  <si>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</si>
  <si>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</si>
  <si>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</si>
  <si>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</si>
  <si>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</si>
  <si>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</si>
  <si>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</si>
  <si>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</si>
  <si>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</si>
  <si>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Dirección General de Desarrollo Fronterizo</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</si>
  <si>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</si>
  <si>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</si>
  <si>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</si>
  <si>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</si>
  <si>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</si>
  <si>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</si>
  <si>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</si>
  <si>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</si>
  <si>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</si>
  <si>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</si>
  <si>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</si>
  <si>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</si>
  <si>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</si>
  <si>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</si>
  <si>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</si>
  <si>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</si>
  <si>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</si>
  <si>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</si>
  <si>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</si>
  <si>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</si>
  <si>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</si>
  <si>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</si>
  <si>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</si>
  <si>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</si>
  <si>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</si>
  <si>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</si>
  <si>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</si>
  <si>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</si>
  <si>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</si>
  <si>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</si>
  <si>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</si>
  <si>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</si>
  <si>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</si>
  <si>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</si>
  <si>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</si>
  <si>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</si>
  <si>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</si>
  <si>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</si>
  <si>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</si>
  <si>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</si>
  <si>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</si>
  <si>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</si>
  <si>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</si>
  <si>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</si>
  <si>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</si>
  <si>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</si>
  <si>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</si>
  <si>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</si>
  <si>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</si>
  <si>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</si>
  <si>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</si>
  <si>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</si>
  <si>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</si>
  <si>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</si>
  <si>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</si>
  <si>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</si>
  <si>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</si>
  <si>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</si>
  <si>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</si>
  <si>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</si>
  <si>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</si>
  <si>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</si>
  <si>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</si>
  <si>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</si>
  <si>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</si>
  <si>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</si>
  <si>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</si>
  <si>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</si>
  <si>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</si>
  <si>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</si>
  <si>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</si>
  <si>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</si>
  <si>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</si>
  <si>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</si>
  <si>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</si>
  <si>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</si>
  <si>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</si>
  <si>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</si>
  <si>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</si>
  <si>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</si>
  <si>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</si>
  <si>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</si>
  <si>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</si>
  <si>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</si>
  <si>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</si>
  <si>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</si>
  <si>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</si>
  <si>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</si>
  <si>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</si>
  <si>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</si>
  <si>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</si>
  <si>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</si>
  <si>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</si>
  <si>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</si>
  <si>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</si>
  <si>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</si>
  <si>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</si>
  <si>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</si>
  <si>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</si>
  <si>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</si>
  <si>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</si>
  <si>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</si>
  <si>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</si>
  <si>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</si>
  <si>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</si>
  <si>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</si>
  <si>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</si>
  <si>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</si>
  <si>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</si>
  <si>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</si>
  <si>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</si>
  <si>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</si>
  <si>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</si>
  <si>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</si>
  <si>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</si>
  <si>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</si>
  <si>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</si>
  <si>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</si>
  <si>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</si>
  <si>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</si>
  <si>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</si>
  <si>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</si>
  <si>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</si>
  <si>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</si>
  <si>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</si>
  <si>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</si>
  <si>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</si>
  <si>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</si>
  <si>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</si>
  <si>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</si>
  <si>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</si>
  <si>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</si>
  <si>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</si>
  <si>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</si>
  <si>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</si>
  <si>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</si>
  <si>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</si>
  <si>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</si>
  <si>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</si>
  <si>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</si>
  <si>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</si>
  <si>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</si>
  <si>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</si>
  <si>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</si>
  <si>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</si>
  <si>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</si>
  <si>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</si>
  <si>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</si>
  <si>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</si>
  <si>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</si>
  <si>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</si>
  <si>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</si>
  <si>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</si>
  <si>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</si>
  <si>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</si>
  <si>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</si>
  <si>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</si>
  <si>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</si>
  <si>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</si>
  <si>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</si>
  <si>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</si>
  <si>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</si>
  <si>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</si>
  <si>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</si>
  <si>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</si>
  <si>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</si>
  <si>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</si>
  <si>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</si>
  <si>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</si>
  <si>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</si>
  <si>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</si>
  <si>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</si>
  <si>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</si>
  <si>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</si>
  <si>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</si>
  <si>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</si>
  <si>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</si>
  <si>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</si>
  <si>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</si>
  <si>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</si>
  <si>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</si>
  <si>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</si>
  <si>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</si>
  <si>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</si>
  <si>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</si>
  <si>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</si>
  <si>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</si>
  <si>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</si>
  <si>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</si>
  <si>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</si>
  <si>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</si>
  <si>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</si>
  <si>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</si>
  <si>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</si>
  <si>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</si>
  <si>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</si>
  <si>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</si>
  <si>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</si>
  <si>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</si>
  <si>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</si>
  <si>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</si>
  <si>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</si>
  <si>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</si>
  <si>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</si>
  <si>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</si>
  <si>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</si>
  <si>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</si>
  <si>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</si>
  <si>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</si>
  <si>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</si>
  <si>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</si>
  <si>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</si>
  <si>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</si>
  <si>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</si>
  <si>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</si>
  <si>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</si>
  <si>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</si>
  <si>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</si>
  <si>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</si>
  <si>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</si>
  <si>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</si>
  <si>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</si>
  <si>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</si>
  <si>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</si>
  <si>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</si>
  <si>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</si>
  <si>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</si>
  <si>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</si>
  <si>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</si>
  <si>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</si>
  <si>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</si>
  <si>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</si>
  <si>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</si>
  <si>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</si>
  <si>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</si>
  <si>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</si>
  <si>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</si>
  <si>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</si>
  <si>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</si>
  <si>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</si>
  <si>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</si>
  <si>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</si>
  <si>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</si>
  <si>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</si>
  <si>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</si>
  <si>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</si>
  <si>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</si>
  <si>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</si>
  <si>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</si>
  <si>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</si>
  <si>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</si>
  <si>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</si>
  <si>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</si>
  <si>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</si>
  <si>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</si>
  <si>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</si>
  <si>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</si>
  <si>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</si>
  <si>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</si>
  <si>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</si>
  <si>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</si>
  <si>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</si>
  <si>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</si>
  <si>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</si>
  <si>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</si>
  <si>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</si>
  <si>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</si>
  <si>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</si>
  <si>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</si>
  <si>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</si>
  <si>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</si>
  <si>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</si>
  <si>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</si>
  <si>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</si>
  <si>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</si>
  <si>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</si>
  <si>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</si>
  <si>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</si>
  <si>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</si>
  <si>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</si>
  <si>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</si>
  <si>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</si>
  <si>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</si>
  <si>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</si>
  <si>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</si>
  <si>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</si>
  <si>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</si>
  <si>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</si>
  <si>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</si>
  <si>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</si>
  <si>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</si>
  <si>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</si>
  <si>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</si>
  <si>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</si>
  <si>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</si>
  <si>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</si>
  <si>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</si>
  <si>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</si>
  <si>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</si>
  <si>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</si>
  <si>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</si>
  <si>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</si>
  <si>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</si>
  <si>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</si>
  <si>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</si>
  <si>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</si>
  <si>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</si>
  <si>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</si>
  <si>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</si>
  <si>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</si>
  <si>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</si>
  <si>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</si>
  <si>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</si>
  <si>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</si>
  <si>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</si>
  <si>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</si>
  <si>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</si>
  <si>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</si>
  <si>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</si>
  <si>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</si>
  <si>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</si>
  <si>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</si>
  <si>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</si>
  <si>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</si>
  <si>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</si>
  <si>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</si>
  <si>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</si>
  <si>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</si>
  <si>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</si>
  <si>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</si>
  <si>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</si>
  <si>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</si>
  <si>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</si>
  <si>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</si>
  <si>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</si>
  <si>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</si>
  <si>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</si>
  <si>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</si>
  <si>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</si>
  <si>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</si>
  <si>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</si>
  <si>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</si>
  <si>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</si>
  <si>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</si>
  <si>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</si>
  <si>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</si>
  <si>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</si>
  <si>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</si>
  <si>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</si>
  <si>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</si>
  <si>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</si>
  <si>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</si>
  <si>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</si>
  <si>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</si>
  <si>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</si>
  <si>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</si>
  <si>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</si>
  <si>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</si>
  <si>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</si>
  <si>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</si>
  <si>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</si>
  <si>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</si>
  <si>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</si>
  <si>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</si>
  <si>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</si>
  <si>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</si>
  <si>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</si>
  <si>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</si>
  <si>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</si>
  <si>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</si>
  <si>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</si>
  <si>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</si>
  <si>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</si>
  <si>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</si>
  <si>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</si>
  <si>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</si>
  <si>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</si>
  <si>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</si>
  <si>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</si>
  <si>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</si>
  <si>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</si>
  <si>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</si>
  <si>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</si>
  <si>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</si>
  <si>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</si>
  <si>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</si>
  <si>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</si>
  <si>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</si>
  <si>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</si>
  <si>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</si>
  <si>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</si>
  <si>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</si>
  <si>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</si>
  <si>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</si>
  <si>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</si>
  <si>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</si>
  <si>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</si>
  <si>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</si>
  <si>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</si>
  <si>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</si>
  <si>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</si>
  <si>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</si>
  <si>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</si>
  <si>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</si>
  <si>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</si>
  <si>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</si>
  <si>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</si>
  <si>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</si>
  <si>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</si>
  <si>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</si>
  <si>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</si>
  <si>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</si>
  <si>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</si>
  <si>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</si>
  <si>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</si>
  <si>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</si>
  <si>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</si>
  <si>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</si>
  <si>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</si>
  <si>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</si>
  <si>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</si>
  <si>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</si>
  <si>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</si>
  <si>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</si>
  <si>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</si>
  <si>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</si>
  <si>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</si>
  <si>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</si>
  <si>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</si>
  <si>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</si>
  <si>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</si>
  <si>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</si>
  <si>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</si>
  <si>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</si>
  <si>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</si>
  <si>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</si>
  <si>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</si>
  <si>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</si>
  <si>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</si>
  <si>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</si>
  <si>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</si>
  <si>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</si>
  <si>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</si>
  <si>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</si>
  <si>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</si>
  <si>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</si>
  <si>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</si>
  <si>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</si>
  <si>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</si>
  <si>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</si>
  <si>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</si>
  <si>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</si>
  <si>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</si>
  <si>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</si>
  <si>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</si>
  <si>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</si>
  <si>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</si>
  <si>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</si>
  <si>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</si>
  <si>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</si>
  <si>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</si>
  <si>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</si>
  <si>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</si>
  <si>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</si>
  <si>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</si>
  <si>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</si>
  <si>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</si>
  <si>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</si>
  <si>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</si>
  <si>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</si>
  <si>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</si>
  <si>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</si>
  <si>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</si>
  <si>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</si>
  <si>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</si>
  <si>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</si>
  <si>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</si>
  <si>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</si>
  <si>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</si>
  <si>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</si>
  <si>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</si>
  <si>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</si>
  <si>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</si>
  <si>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</si>
  <si>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</si>
  <si>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</si>
  <si>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</si>
  <si>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</si>
  <si>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</si>
  <si>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</si>
  <si>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</si>
  <si>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</si>
  <si>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</si>
  <si>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</si>
  <si>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</si>
  <si>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</si>
  <si>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</si>
  <si>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</si>
  <si>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</si>
  <si>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</si>
  <si>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</si>
  <si>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</si>
  <si>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</si>
  <si>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</si>
  <si>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</si>
  <si>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</si>
  <si>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</si>
  <si>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</si>
  <si>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</si>
  <si>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</si>
  <si>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</si>
  <si>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</si>
  <si>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</si>
  <si>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</si>
  <si>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</si>
  <si>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</si>
  <si>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</si>
  <si>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</si>
  <si>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</si>
  <si>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</si>
  <si>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</si>
  <si>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</si>
  <si>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</si>
  <si>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</si>
  <si>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</si>
  <si>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</si>
  <si>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</si>
  <si>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</si>
  <si>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</si>
  <si>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</si>
  <si>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</si>
  <si>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</si>
  <si>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</si>
  <si>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</si>
  <si>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</si>
  <si>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</si>
  <si>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</si>
  <si>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</si>
  <si>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</si>
  <si>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</si>
  <si>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</si>
  <si>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</si>
  <si>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</si>
  <si>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</si>
  <si>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</si>
  <si>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</si>
  <si>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</si>
  <si>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</si>
  <si>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</si>
  <si>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</si>
  <si>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</si>
  <si>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</si>
  <si>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</si>
  <si>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</si>
  <si>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</si>
  <si>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</si>
  <si>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</si>
  <si>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</si>
  <si>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</si>
  <si>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</si>
  <si>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</si>
  <si>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</si>
  <si>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</si>
  <si>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</si>
  <si>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</si>
  <si>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</si>
  <si>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</si>
  <si>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</si>
  <si>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</si>
  <si>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</si>
  <si>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</si>
  <si>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</si>
  <si>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</si>
  <si>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</si>
  <si>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</si>
  <si>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</si>
  <si>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</si>
  <si>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</si>
  <si>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</si>
  <si>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</si>
  <si>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</si>
  <si>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</si>
  <si>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</si>
  <si>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</si>
  <si>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</si>
  <si>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</si>
  <si>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</si>
  <si>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</si>
  <si>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</si>
  <si>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</si>
  <si>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</si>
  <si>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</si>
  <si>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</si>
  <si>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</si>
  <si>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</si>
  <si>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</si>
  <si>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</si>
  <si>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</si>
  <si>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</si>
  <si>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</si>
  <si>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</si>
  <si>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</si>
  <si>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</si>
  <si>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</si>
  <si>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</si>
  <si>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</si>
  <si>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</si>
  <si>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</si>
  <si>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</si>
  <si>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</si>
  <si>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</si>
  <si>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</si>
  <si>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</si>
  <si>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</si>
  <si>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</si>
  <si>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</si>
  <si>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</si>
  <si>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</si>
  <si>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</si>
  <si>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</si>
  <si>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</si>
  <si>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</si>
  <si>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</si>
  <si>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</si>
  <si>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</si>
  <si>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</si>
  <si>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</si>
  <si>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</si>
  <si>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</si>
  <si>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</si>
  <si>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</si>
  <si>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</si>
  <si>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</si>
  <si>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</si>
  <si>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</si>
  <si>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</si>
  <si>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</si>
  <si>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</si>
  <si>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</si>
  <si>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</si>
  <si>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</si>
  <si>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</si>
  <si>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</si>
  <si>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</si>
  <si>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</si>
  <si>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</si>
  <si>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</si>
  <si>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</si>
  <si>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</si>
  <si>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</si>
  <si>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</si>
  <si>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</si>
  <si>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</si>
  <si>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</si>
  <si>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</si>
  <si>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</si>
  <si>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</si>
  <si>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</si>
  <si>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</si>
  <si>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</si>
  <si>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</si>
  <si>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</si>
  <si>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</si>
  <si>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</si>
  <si>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</si>
  <si>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</si>
  <si>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</si>
  <si>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</si>
  <si>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</si>
  <si>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</si>
  <si>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</si>
  <si>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</si>
  <si>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</si>
  <si>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</si>
  <si>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</si>
  <si>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</si>
  <si>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</si>
  <si>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</si>
  <si>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</si>
  <si>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</si>
  <si>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</si>
  <si>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</si>
  <si>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</si>
  <si>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</si>
  <si>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</si>
  <si>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</si>
  <si>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</si>
  <si>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</si>
  <si>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</si>
  <si>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</si>
  <si>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</si>
  <si>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</si>
  <si>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</si>
  <si>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</si>
  <si>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</si>
  <si>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</si>
  <si>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</si>
  <si>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</si>
  <si>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</si>
  <si>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</si>
  <si>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</si>
  <si>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</si>
  <si>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</si>
  <si>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</si>
  <si>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</si>
  <si>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</si>
  <si>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</si>
  <si>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</si>
  <si>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</si>
  <si>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</si>
  <si>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</si>
  <si>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</si>
  <si>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</si>
  <si>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</si>
  <si>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</si>
  <si>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</si>
  <si>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</si>
  <si>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</si>
  <si>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</si>
  <si>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</si>
  <si>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</si>
  <si>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</si>
  <si>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</si>
  <si>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</si>
  <si>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</si>
  <si>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</si>
  <si>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</si>
  <si>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</si>
  <si>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</si>
  <si>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</si>
  <si>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</si>
  <si>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</si>
  <si>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</si>
  <si>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</si>
  <si>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</si>
  <si>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</si>
  <si>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</si>
  <si>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</si>
  <si>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</si>
  <si>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</si>
  <si>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</si>
  <si>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</si>
  <si>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</si>
  <si>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</si>
  <si>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</si>
  <si>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</si>
  <si>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</si>
  <si>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</si>
  <si>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</si>
  <si>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</si>
  <si>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</si>
  <si>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</si>
  <si>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</si>
  <si>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</si>
  <si>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</si>
  <si>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</si>
  <si>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</si>
  <si>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</si>
  <si>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</si>
  <si>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</si>
  <si>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</si>
  <si>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</si>
  <si>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</si>
  <si>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</si>
  <si>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</si>
  <si>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</si>
  <si>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</si>
  <si>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</si>
  <si>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</si>
  <si>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</si>
  <si>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</si>
  <si>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</si>
  <si>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</si>
  <si>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</si>
  <si>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</si>
  <si>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</si>
  <si>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</si>
  <si>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</si>
  <si>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</si>
  <si>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</si>
  <si>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</si>
  <si>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</si>
  <si>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</si>
  <si>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</si>
  <si>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</si>
  <si>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</si>
  <si>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</si>
  <si>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</si>
  <si>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</si>
  <si>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</si>
  <si>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</si>
  <si>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</si>
  <si>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</si>
  <si>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</si>
  <si>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</si>
  <si>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</si>
  <si>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</si>
  <si>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</si>
  <si>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</si>
  <si>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</si>
  <si>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</si>
  <si>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</si>
  <si>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</si>
  <si>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</si>
  <si>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</si>
  <si>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</si>
  <si>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</si>
  <si>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</si>
  <si>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</si>
  <si>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</si>
  <si>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</si>
  <si>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</si>
  <si>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</si>
  <si>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</si>
  <si>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</si>
  <si>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</si>
  <si>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</si>
  <si>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</si>
  <si>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</si>
  <si>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</si>
  <si>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</si>
  <si>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</si>
  <si>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</si>
  <si>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</si>
  <si>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</si>
  <si>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</si>
  <si>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</si>
  <si>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</si>
  <si>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</si>
  <si>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</si>
  <si>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</si>
  <si>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</si>
  <si>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</si>
  <si>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</si>
  <si>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</si>
  <si>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</si>
  <si>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</si>
  <si>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</si>
  <si>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</si>
  <si>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</si>
  <si>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</si>
  <si>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</si>
  <si>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</si>
  <si>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</si>
  <si>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</si>
  <si>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</si>
  <si>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</si>
  <si>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</si>
  <si>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</si>
  <si>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</si>
  <si>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</si>
  <si>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</si>
  <si>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</si>
  <si>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</si>
  <si>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</si>
  <si>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</si>
  <si>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</si>
  <si>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</si>
  <si>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</si>
  <si>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</si>
  <si>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</si>
  <si>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</si>
  <si>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</si>
  <si>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</si>
  <si>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</si>
  <si>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</si>
  <si>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</si>
  <si>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</si>
  <si>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</si>
  <si>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</si>
  <si>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</si>
  <si>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</si>
  <si>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</si>
  <si>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</si>
  <si>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</si>
  <si>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</si>
  <si>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</si>
  <si>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</si>
  <si>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</si>
  <si>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</si>
  <si>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</si>
  <si>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</si>
  <si>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</si>
  <si>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</si>
  <si>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</si>
  <si>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</si>
  <si>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</si>
  <si>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</si>
  <si>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</si>
  <si>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</si>
  <si>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</si>
  <si>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</si>
  <si>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</si>
  <si>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</si>
  <si>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</si>
  <si>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</si>
  <si>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</si>
  <si>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</si>
  <si>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</si>
  <si>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</si>
  <si>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</si>
  <si>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</si>
  <si>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</si>
  <si>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</si>
  <si>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</si>
  <si>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</si>
  <si>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</si>
  <si>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</si>
  <si>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</si>
  <si>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</si>
  <si>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</si>
  <si>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</si>
  <si>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</si>
  <si>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</si>
  <si>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</si>
  <si>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</si>
  <si>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</si>
  <si>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</si>
  <si>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</si>
  <si>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</si>
  <si>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</si>
  <si>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</si>
  <si>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</si>
  <si>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</si>
  <si>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</si>
  <si>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</si>
  <si>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</si>
  <si>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</si>
  <si>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</si>
  <si>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</si>
  <si>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</si>
  <si>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</si>
  <si>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</si>
  <si>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</si>
  <si>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</si>
  <si>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</si>
  <si>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</si>
  <si>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</si>
  <si>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</si>
  <si>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</si>
  <si>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</si>
  <si>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</si>
  <si>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</si>
  <si>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</si>
  <si>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</si>
  <si>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</si>
  <si>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</si>
  <si>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</si>
  <si>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</si>
  <si>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</si>
  <si>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</si>
  <si>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</si>
  <si>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</si>
  <si>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</si>
  <si>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</si>
  <si>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</si>
  <si>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</si>
  <si>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</si>
  <si>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</si>
  <si>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</si>
  <si>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</si>
  <si>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</si>
  <si>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</si>
  <si>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</si>
  <si>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</si>
  <si>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</si>
  <si>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</si>
  <si>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</si>
  <si>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</si>
  <si>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</si>
  <si>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</si>
  <si>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</si>
  <si>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</si>
  <si>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</si>
  <si>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</si>
  <si>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</si>
  <si>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</si>
  <si>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</si>
  <si>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</si>
  <si>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</si>
  <si>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</si>
  <si>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</si>
  <si>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</si>
  <si>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</si>
  <si>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</si>
  <si>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</si>
  <si>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</si>
  <si>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</si>
  <si>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</si>
  <si>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</si>
  <si>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</si>
  <si>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</si>
  <si>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</si>
  <si>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</si>
  <si>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</si>
  <si>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</si>
  <si>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</si>
  <si>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</si>
  <si>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</si>
  <si>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</si>
  <si>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</si>
  <si>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</si>
  <si>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</si>
  <si>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</si>
  <si>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</si>
  <si>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</si>
  <si>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</si>
  <si>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</si>
  <si>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</si>
  <si>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</si>
  <si>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</si>
  <si>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</si>
  <si>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</si>
  <si>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</si>
  <si>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</si>
  <si>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</si>
  <si>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</si>
  <si>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</si>
  <si>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</si>
  <si>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</si>
  <si>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</si>
  <si>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</si>
  <si>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</si>
  <si>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</si>
  <si>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</si>
  <si>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</si>
  <si>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</si>
  <si>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</si>
  <si>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</si>
  <si>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</si>
  <si>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</si>
  <si>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</si>
  <si>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</si>
  <si>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</si>
  <si>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</si>
  <si>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</si>
  <si>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</si>
  <si>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</si>
  <si>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</si>
  <si>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</si>
  <si>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</si>
  <si>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</si>
  <si>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</si>
  <si>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</si>
  <si>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</si>
  <si>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</si>
  <si>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</si>
  <si>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</si>
  <si>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</si>
  <si>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</si>
  <si>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</si>
  <si>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</si>
  <si>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</si>
  <si>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</si>
  <si>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</si>
  <si>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</si>
  <si>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</si>
  <si>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</si>
  <si>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</si>
  <si>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</si>
  <si>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</si>
  <si>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</si>
  <si>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</si>
  <si>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</si>
  <si>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</si>
  <si>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</si>
  <si>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</si>
  <si>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</si>
  <si>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</si>
  <si>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</si>
  <si>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</si>
  <si>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</si>
  <si>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</si>
  <si>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</si>
  <si>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</si>
  <si>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</si>
  <si>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</si>
  <si>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</si>
  <si>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</si>
  <si>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</si>
  <si>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</si>
  <si>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</si>
  <si>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</si>
  <si>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</si>
  <si>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</si>
  <si>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</si>
  <si>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</si>
  <si>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</si>
  <si>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</si>
  <si>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</si>
  <si>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</si>
  <si>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</si>
  <si>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</si>
  <si>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</si>
  <si>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</si>
  <si>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</si>
  <si>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</si>
  <si>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</si>
  <si>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</si>
  <si>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</si>
  <si>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</si>
  <si>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</si>
  <si>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</si>
  <si>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</si>
  <si>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</si>
  <si>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</si>
  <si>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</si>
  <si>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</si>
  <si>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</si>
  <si>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</si>
  <si>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</si>
  <si>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</si>
  <si>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</si>
  <si>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</si>
  <si>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</si>
  <si>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</si>
  <si>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</si>
  <si>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</si>
  <si>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</si>
  <si>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</si>
  <si>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</si>
  <si>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</si>
  <si>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</si>
  <si>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</si>
  <si>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</si>
  <si>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</si>
  <si>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</si>
  <si>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</si>
  <si>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</si>
  <si>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</si>
  <si>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</si>
  <si>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</si>
  <si>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</si>
  <si>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</si>
  <si>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</si>
  <si>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</si>
  <si>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</si>
  <si>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</si>
  <si>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</si>
  <si>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</si>
  <si>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</si>
  <si>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</si>
  <si>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</si>
  <si>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</si>
  <si>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</si>
  <si>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</si>
  <si>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</si>
  <si>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</si>
  <si>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</si>
  <si>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</si>
  <si>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</si>
  <si>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</si>
  <si>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</si>
  <si>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</si>
  <si>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</si>
  <si>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</si>
  <si>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</si>
  <si>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</si>
  <si>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</si>
  <si>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</si>
  <si>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</si>
  <si>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</si>
  <si>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</si>
  <si>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</si>
  <si>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</si>
  <si>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</si>
  <si>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</si>
  <si>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</si>
  <si>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</si>
  <si>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</si>
  <si>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</si>
  <si>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</si>
  <si>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</si>
  <si>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</si>
  <si>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</si>
  <si>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</si>
  <si>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</si>
  <si>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</si>
  <si>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</si>
  <si>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</si>
  <si>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</si>
  <si>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</si>
  <si>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</si>
  <si>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</si>
  <si>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</si>
  <si>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</si>
  <si>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</si>
  <si>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</si>
  <si>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</si>
  <si>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</si>
  <si>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</si>
  <si>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</si>
  <si>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</si>
  <si>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</si>
  <si>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</si>
  <si>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</si>
  <si>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</si>
  <si>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</si>
  <si>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</si>
  <si>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</si>
  <si>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</si>
  <si>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</si>
  <si>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</si>
  <si>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</si>
  <si>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</si>
  <si>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</si>
  <si>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</si>
  <si>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</si>
  <si>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</si>
  <si>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</si>
  <si>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</si>
  <si>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</si>
  <si>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</si>
  <si>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</si>
  <si>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</si>
  <si>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</si>
  <si>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</si>
  <si>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</si>
  <si>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</si>
  <si>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</si>
  <si>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</si>
  <si>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</si>
  <si>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</si>
  <si>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</si>
  <si>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</si>
  <si>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</si>
  <si>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</si>
  <si>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</si>
  <si>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</si>
  <si>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</si>
  <si>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</si>
  <si>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</si>
  <si>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</si>
  <si>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</si>
  <si>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</si>
  <si>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</si>
  <si>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</si>
  <si>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</si>
  <si>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</si>
  <si>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</si>
  <si>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</si>
  <si>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</si>
  <si>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</si>
  <si>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</si>
  <si>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</si>
  <si>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</si>
  <si>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</si>
  <si>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</si>
  <si>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</si>
  <si>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</si>
  <si>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</si>
  <si>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</si>
  <si>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</si>
  <si>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</si>
  <si>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</si>
  <si>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</si>
  <si>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</si>
  <si>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</si>
  <si>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</si>
  <si>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</si>
  <si>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</si>
  <si>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</si>
  <si>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</si>
  <si>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</si>
  <si>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</si>
  <si>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</si>
  <si>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</si>
  <si>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</si>
  <si>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</si>
  <si>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</si>
  <si>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</si>
  <si>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</si>
  <si>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</si>
  <si>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</si>
  <si>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</si>
  <si>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</si>
  <si>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</si>
  <si>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</si>
  <si>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</si>
  <si>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</si>
  <si>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</si>
  <si>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</si>
  <si>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</si>
  <si>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</si>
  <si>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</si>
  <si>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</si>
  <si>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</si>
  <si>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</si>
  <si>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</si>
  <si>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</si>
  <si>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</si>
  <si>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</si>
  <si>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</si>
  <si>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</si>
  <si>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</si>
  <si>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</si>
  <si>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</si>
  <si>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</si>
  <si>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</si>
  <si>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</si>
  <si>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</si>
  <si>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</si>
  <si>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</si>
  <si>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</si>
  <si>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</si>
  <si>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</si>
  <si>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</si>
  <si>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</si>
  <si>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</si>
  <si>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</si>
  <si>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</si>
  <si>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</si>
  <si>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</si>
  <si>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</si>
  <si>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</si>
  <si>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</si>
  <si>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</si>
  <si>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</si>
  <si>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</si>
  <si>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</si>
  <si>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</si>
  <si>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</si>
  <si>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</si>
  <si>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</si>
  <si>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</si>
  <si>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</si>
  <si>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</si>
  <si>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</si>
  <si>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</si>
  <si>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</si>
  <si>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</si>
  <si>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</si>
  <si>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</si>
  <si>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</si>
  <si>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</si>
  <si>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</si>
  <si>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</si>
  <si>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</si>
  <si>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</si>
  <si>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</si>
  <si>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</si>
  <si>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</si>
  <si>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</si>
  <si>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</si>
  <si>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</si>
  <si>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</si>
  <si>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</si>
  <si>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</si>
  <si>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</si>
  <si>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</si>
  <si>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</si>
  <si>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</si>
  <si>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</si>
  <si>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</si>
  <si>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</si>
  <si>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</si>
  <si>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</si>
  <si>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</si>
  <si>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</si>
  <si>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</si>
  <si>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</si>
  <si>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</si>
  <si>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</si>
  <si>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</si>
  <si>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</si>
  <si>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</si>
  <si>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</si>
  <si>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</si>
  <si>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</si>
  <si>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</si>
  <si>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</si>
  <si>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</si>
  <si>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</si>
  <si>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</si>
  <si>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</si>
  <si>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</si>
  <si>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</si>
  <si>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</si>
  <si>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</si>
  <si>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</si>
  <si>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</si>
  <si>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</si>
  <si>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</si>
  <si>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</si>
  <si>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</si>
  <si>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</si>
  <si>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</si>
  <si>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</si>
  <si>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</si>
  <si>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</si>
  <si>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</si>
  <si>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</si>
  <si>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</si>
  <si>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</si>
  <si>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</si>
  <si>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</si>
  <si>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</si>
  <si>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</si>
  <si>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</si>
  <si>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</si>
  <si>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</si>
  <si>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</si>
  <si>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</si>
  <si>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</si>
  <si>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</si>
  <si>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</si>
  <si>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</si>
  <si>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</si>
  <si>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</si>
  <si>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</si>
  <si>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</si>
  <si>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</si>
  <si>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</si>
  <si>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</si>
  <si>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</si>
  <si>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</si>
  <si>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</si>
  <si>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</si>
  <si>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</si>
  <si>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</si>
  <si>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</si>
  <si>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</si>
  <si>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</si>
  <si>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</si>
  <si>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</si>
  <si>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</si>
  <si>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</si>
  <si>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</si>
  <si>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</si>
  <si>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</si>
  <si>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</si>
  <si>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</si>
  <si>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</si>
  <si>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</si>
  <si>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</si>
  <si>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</si>
  <si>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</si>
  <si>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</si>
  <si>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</si>
  <si>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</si>
  <si>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</si>
  <si>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</si>
  <si>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</si>
  <si>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</si>
  <si>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</si>
  <si>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</si>
  <si>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</si>
  <si>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</si>
  <si>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</si>
  <si>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</si>
  <si>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</si>
  <si>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</si>
  <si>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</si>
  <si>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</si>
  <si>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</si>
  <si>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</si>
  <si>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</si>
  <si>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</si>
  <si>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</si>
  <si>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</si>
  <si>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</si>
  <si>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</si>
  <si>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</si>
  <si>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</si>
  <si>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</si>
  <si>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</si>
  <si>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</si>
  <si>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</si>
  <si>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</si>
  <si>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</si>
  <si>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</si>
  <si>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</si>
  <si>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</si>
  <si>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</si>
  <si>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</si>
  <si>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</si>
  <si>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</si>
  <si>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</si>
  <si>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</si>
  <si>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</si>
  <si>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</si>
  <si>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</si>
  <si>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</si>
  <si>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</si>
  <si>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</si>
  <si>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</si>
  <si>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</si>
  <si>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</si>
  <si>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</si>
  <si>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</si>
  <si>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</si>
  <si>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</si>
  <si>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</si>
  <si>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</si>
  <si>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</si>
  <si>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</si>
  <si>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</si>
  <si>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</si>
  <si>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</si>
  <si>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</si>
  <si>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</si>
  <si>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</si>
  <si>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</si>
  <si>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</si>
  <si>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</si>
  <si>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</si>
  <si>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</si>
  <si>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</si>
  <si>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</si>
  <si>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</si>
  <si>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</si>
  <si>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</si>
  <si>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</si>
  <si>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</si>
  <si>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</si>
  <si>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</si>
  <si>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</si>
  <si>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</si>
  <si>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</si>
  <si>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</si>
  <si>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</si>
  <si>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</si>
  <si>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</si>
  <si>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</si>
  <si>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</si>
  <si>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</si>
  <si>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</si>
  <si>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</si>
  <si>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</si>
  <si>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</si>
  <si>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</si>
  <si>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</si>
  <si>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</si>
  <si>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</si>
  <si>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</si>
  <si>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</si>
  <si>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</si>
  <si>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</si>
  <si>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</si>
  <si>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</si>
  <si>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</si>
  <si>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</si>
  <si>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</si>
  <si>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</si>
  <si>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</si>
  <si>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</si>
  <si>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</si>
  <si>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</si>
  <si>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</si>
  <si>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</si>
  <si>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</si>
  <si>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</si>
  <si>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</si>
  <si>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</si>
  <si>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</si>
  <si>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</si>
  <si>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</si>
  <si>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</si>
  <si>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</si>
  <si>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</si>
  <si>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</si>
  <si>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</si>
  <si>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</si>
  <si>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</si>
  <si>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</si>
  <si>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</si>
  <si>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</si>
  <si>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</si>
  <si>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</si>
  <si>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</si>
  <si>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</si>
  <si>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</si>
  <si>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</si>
  <si>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</si>
  <si>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</si>
  <si>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</si>
  <si>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</si>
  <si>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</si>
  <si>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</si>
  <si>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</si>
  <si>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</si>
  <si>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</si>
  <si>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</si>
  <si>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</si>
  <si>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</si>
  <si>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</si>
  <si>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</si>
  <si>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</si>
  <si>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</si>
  <si>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</si>
  <si>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</si>
  <si>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</si>
  <si>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</si>
  <si>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</si>
  <si>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</si>
  <si>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</si>
  <si>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</si>
  <si>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</si>
  <si>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</si>
  <si>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</si>
  <si>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</si>
  <si>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</si>
  <si>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</si>
  <si>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</si>
  <si>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</si>
  <si>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</si>
  <si>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</si>
  <si>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</si>
  <si>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</si>
  <si>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</si>
  <si>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</si>
  <si>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</si>
  <si>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</si>
  <si>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</si>
  <si>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</si>
  <si>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</si>
  <si>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</si>
  <si>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</si>
  <si>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</si>
  <si>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</si>
  <si>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</si>
  <si>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</si>
  <si>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</si>
  <si>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</si>
  <si>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</si>
  <si>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</si>
  <si>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</si>
  <si>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</si>
  <si>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</si>
  <si>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</si>
  <si>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</si>
  <si>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</si>
  <si>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</si>
  <si>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</si>
  <si>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</si>
  <si>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</si>
  <si>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</si>
  <si>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</si>
  <si>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</si>
  <si>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</si>
  <si>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</si>
  <si>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</si>
  <si>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</si>
  <si>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</si>
  <si>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</si>
  <si>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</si>
  <si>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</si>
  <si>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</si>
  <si>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</si>
  <si>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</si>
  <si>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</si>
  <si>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</si>
  <si>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</si>
  <si>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</si>
  <si>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</si>
  <si>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</si>
  <si>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</si>
  <si>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</si>
  <si>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</si>
  <si>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</si>
  <si>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</si>
  <si>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</si>
  <si>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</si>
  <si>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</si>
  <si>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</si>
  <si>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</si>
  <si>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</si>
  <si>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</si>
  <si>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</si>
  <si>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</si>
  <si>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</si>
  <si>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</si>
  <si>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</si>
  <si>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</si>
  <si>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</si>
  <si>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</si>
  <si>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</si>
  <si>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</si>
  <si>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</si>
  <si>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</si>
  <si>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</si>
  <si>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</si>
  <si>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</si>
  <si>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</si>
  <si>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</si>
  <si>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</si>
  <si>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</si>
  <si>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</si>
  <si>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</si>
  <si>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</si>
  <si>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</si>
  <si>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</si>
  <si>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</si>
  <si>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</si>
  <si>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</si>
  <si>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</si>
  <si>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</si>
  <si>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</si>
  <si>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</si>
  <si>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</si>
  <si>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</si>
  <si>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</si>
  <si>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</si>
  <si>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</si>
  <si>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</si>
  <si>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</si>
  <si>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</si>
  <si>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</si>
  <si>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</si>
  <si>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</si>
  <si>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</si>
  <si>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</si>
  <si>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</si>
  <si>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</si>
  <si>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</si>
  <si>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</si>
  <si>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</si>
  <si>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</si>
  <si>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</si>
  <si>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</si>
  <si>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</si>
  <si>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</si>
  <si>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</si>
  <si>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</si>
  <si>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</si>
  <si>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</si>
  <si>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</si>
  <si>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</si>
  <si>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</si>
  <si>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</si>
  <si>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</si>
  <si>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</si>
  <si>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</si>
  <si>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</si>
  <si>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</si>
  <si>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</si>
  <si>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</si>
  <si>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</si>
  <si>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</si>
  <si>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</si>
  <si>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</si>
  <si>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</si>
  <si>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</si>
  <si>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</si>
  <si>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</si>
  <si>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</si>
  <si>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</si>
  <si>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</si>
  <si>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</si>
  <si>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</si>
  <si>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</si>
  <si>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</si>
  <si>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</si>
  <si>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</si>
  <si>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</si>
  <si>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</si>
  <si>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</si>
  <si>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</si>
  <si>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</si>
  <si>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</si>
  <si>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</si>
  <si>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</si>
  <si>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</si>
  <si>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</si>
  <si>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</si>
  <si>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</si>
  <si>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</si>
  <si>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</si>
  <si>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</si>
  <si>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</si>
  <si>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</si>
  <si>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</si>
  <si>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</si>
  <si>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</si>
  <si>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</si>
  <si>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</si>
  <si>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</si>
  <si>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</si>
  <si>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</si>
  <si>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</si>
  <si>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</si>
  <si>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</si>
  <si>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</si>
  <si>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</si>
  <si>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</si>
  <si>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</si>
  <si>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</si>
  <si>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</si>
  <si>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</si>
  <si>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</si>
  <si>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</si>
  <si>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</si>
  <si>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</si>
  <si>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</si>
  <si>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</si>
  <si>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</si>
  <si>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</si>
  <si>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</si>
  <si>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</si>
  <si>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</si>
  <si>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</si>
  <si>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</si>
  <si>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</si>
  <si>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</si>
  <si>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</si>
  <si>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</si>
  <si>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</si>
  <si>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</si>
  <si>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</si>
  <si>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</si>
  <si>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</si>
  <si>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</si>
  <si>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</si>
  <si>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</si>
  <si>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</si>
  <si>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</si>
  <si>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</si>
  <si>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</si>
  <si>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</si>
  <si>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</si>
  <si>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</si>
  <si>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</si>
  <si>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</si>
  <si>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</si>
  <si>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</si>
  <si>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</si>
  <si>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</si>
  <si>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</si>
  <si>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</si>
  <si>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</si>
  <si>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</si>
  <si>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</si>
  <si>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</si>
  <si>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</si>
  <si>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</si>
  <si>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</si>
  <si>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</si>
  <si>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</si>
  <si>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</si>
  <si>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</si>
  <si>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</si>
  <si>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</si>
  <si>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</si>
  <si>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</si>
  <si>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</si>
  <si>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</si>
  <si>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</si>
  <si>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</si>
  <si>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</si>
  <si>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</si>
  <si>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</si>
  <si>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</si>
  <si>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</si>
  <si>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</si>
  <si>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</si>
  <si>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</si>
  <si>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</si>
  <si>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</si>
  <si>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</si>
  <si>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</si>
  <si>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</si>
  <si>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</si>
  <si>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</si>
  <si>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</si>
  <si>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</si>
  <si>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</si>
  <si>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</si>
  <si>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</si>
  <si>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</si>
  <si>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</si>
  <si>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</si>
  <si>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</si>
  <si>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</si>
  <si>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</si>
  <si>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</si>
  <si>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</si>
  <si>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</si>
  <si>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</si>
  <si>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</si>
  <si>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</si>
  <si>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</si>
  <si>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</si>
  <si>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</si>
  <si>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</si>
  <si>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</si>
  <si>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</si>
  <si>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</si>
  <si>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</si>
  <si>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</si>
  <si>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</si>
  <si>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</si>
  <si>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</si>
  <si>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</si>
  <si>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</si>
  <si>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</si>
  <si>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</si>
  <si>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</si>
  <si>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</si>
  <si>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</si>
  <si>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</si>
  <si>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</si>
  <si>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</si>
  <si>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</si>
  <si>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</si>
  <si>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</si>
  <si>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</si>
  <si>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</si>
  <si>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</si>
  <si>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</si>
  <si>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</si>
  <si>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</si>
  <si>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</si>
  <si>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</si>
  <si>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</si>
  <si>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</si>
  <si>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</si>
  <si>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</si>
  <si>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</si>
  <si>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</si>
  <si>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</si>
  <si>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</si>
  <si>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</si>
  <si>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</si>
  <si>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</si>
  <si>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</si>
  <si>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</si>
  <si>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</si>
  <si>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</si>
  <si>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</si>
  <si>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</si>
  <si>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</si>
  <si>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</si>
  <si>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</si>
  <si>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</si>
  <si>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</si>
  <si>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</si>
  <si>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</si>
  <si>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</si>
  <si>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</si>
  <si>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</si>
  <si>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</si>
  <si>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</si>
  <si>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</si>
  <si>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</si>
  <si>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</si>
  <si>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</si>
  <si>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</si>
  <si>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</si>
  <si>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</si>
  <si>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</si>
  <si>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</si>
  <si>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</si>
  <si>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</si>
  <si>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</si>
  <si>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</si>
  <si>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</si>
  <si>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</si>
  <si>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</si>
  <si>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</si>
  <si>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</si>
  <si>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</si>
  <si>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</si>
  <si>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</si>
  <si>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</si>
  <si>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</si>
  <si>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</si>
  <si>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</si>
  <si>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</si>
  <si>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</si>
  <si>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</si>
  <si>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</si>
  <si>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</si>
  <si>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</si>
  <si>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</si>
  <si>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</si>
  <si>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</si>
  <si>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</si>
  <si>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</si>
  <si>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</si>
  <si>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</si>
  <si>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</si>
  <si>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</si>
  <si>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</si>
  <si>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</si>
  <si>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</si>
  <si>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</si>
  <si>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</si>
  <si>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</si>
  <si>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</si>
  <si>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</si>
  <si>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</si>
  <si>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</si>
  <si>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</si>
  <si>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</si>
  <si>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</si>
  <si>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</si>
  <si>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</si>
  <si>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</si>
  <si>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</si>
  <si>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</si>
  <si>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</si>
  <si>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</si>
  <si>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</si>
  <si>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</si>
  <si>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</si>
  <si>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</si>
  <si>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</si>
  <si>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</si>
  <si>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</si>
  <si>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</si>
  <si>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</si>
  <si>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</si>
  <si>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</si>
  <si>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</si>
  <si>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</si>
  <si>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</si>
  <si>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</si>
  <si>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</si>
  <si>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</si>
  <si>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</si>
  <si>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</si>
  <si>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</si>
  <si>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</si>
  <si>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</si>
  <si>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</si>
  <si>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</si>
  <si>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</si>
  <si>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</si>
  <si>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</si>
  <si>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</si>
  <si>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</si>
  <si>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</si>
  <si>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</si>
  <si>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</si>
  <si>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</si>
  <si>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</si>
  <si>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</si>
  <si>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</si>
  <si>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</si>
  <si>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</si>
  <si>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</si>
  <si>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</si>
  <si>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</si>
  <si>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</si>
  <si>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</si>
  <si>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</si>
  <si>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</si>
  <si>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</si>
  <si>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</si>
  <si>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</si>
  <si>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</si>
  <si>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</si>
  <si>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</si>
  <si>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</si>
  <si>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</si>
  <si>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</si>
  <si>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</si>
  <si>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</si>
  <si>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</si>
  <si>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</si>
  <si>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</si>
  <si>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</si>
  <si>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</si>
  <si>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</si>
  <si>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</si>
  <si>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</si>
  <si>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</si>
  <si>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</si>
  <si>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</si>
  <si>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</si>
  <si>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</si>
  <si>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</si>
  <si>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</si>
  <si>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</si>
  <si>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</si>
  <si>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</si>
  <si>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</si>
  <si>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</si>
  <si>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</si>
  <si>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</si>
  <si>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</si>
  <si>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</si>
  <si>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</si>
  <si>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</si>
  <si>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</si>
  <si>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</si>
  <si>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</si>
  <si>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</si>
  <si>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</si>
  <si>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</si>
  <si>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</si>
  <si>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</si>
  <si>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</si>
  <si>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</si>
  <si>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</si>
  <si>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</si>
  <si>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</si>
  <si>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</si>
  <si>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</si>
  <si>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</si>
  <si>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</si>
  <si>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</si>
  <si>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</si>
  <si>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</si>
  <si>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</si>
  <si>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</si>
  <si>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</si>
  <si>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</si>
  <si>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</si>
  <si>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</si>
  <si>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</si>
  <si>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</si>
  <si>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</si>
  <si>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</si>
  <si>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</si>
  <si>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</si>
  <si>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</si>
  <si>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</si>
  <si>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</si>
  <si>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</si>
  <si>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</si>
  <si>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</si>
  <si>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</si>
  <si>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</si>
  <si>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</si>
  <si>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</si>
  <si>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</si>
  <si>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</si>
  <si>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</si>
  <si>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</si>
  <si>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</si>
  <si>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</si>
  <si>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</si>
  <si>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</si>
  <si>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</si>
  <si>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</si>
  <si>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</si>
  <si>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</si>
  <si>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</si>
  <si>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</si>
  <si>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</si>
  <si>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</si>
  <si>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</si>
  <si>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</si>
  <si>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</si>
  <si>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</si>
  <si>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</si>
  <si>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</si>
  <si>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</si>
  <si>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</si>
  <si>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</si>
  <si>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</si>
  <si>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</si>
  <si>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</si>
  <si>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</si>
  <si>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</si>
  <si>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</si>
  <si>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</si>
  <si>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</si>
  <si>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</si>
  <si>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</si>
  <si>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</si>
  <si>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</si>
  <si>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</si>
  <si>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</si>
  <si>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</si>
  <si>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</si>
  <si>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</si>
  <si>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</si>
  <si>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</si>
  <si>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</si>
  <si>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</si>
  <si>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</si>
  <si>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</si>
  <si>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</si>
  <si>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</si>
  <si>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</si>
  <si>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</si>
  <si>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</si>
  <si>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</si>
  <si>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</si>
  <si>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</si>
  <si>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</si>
  <si>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</si>
  <si>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</si>
  <si>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</si>
  <si>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</si>
  <si>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</si>
  <si>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</si>
  <si>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</si>
  <si>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</si>
  <si>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</si>
  <si>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</si>
  <si>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</si>
  <si>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</si>
  <si>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</si>
  <si>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</si>
  <si>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</si>
  <si>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</si>
  <si>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</si>
  <si>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</si>
  <si>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</si>
  <si>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</si>
  <si>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</si>
  <si>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</si>
  <si>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</si>
  <si>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</si>
  <si>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</si>
  <si>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</si>
  <si>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</si>
  <si>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</si>
  <si>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</si>
  <si>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</si>
  <si>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</si>
  <si>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</si>
  <si>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</si>
  <si>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</si>
  <si>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</si>
  <si>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</si>
  <si>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</si>
  <si>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</si>
  <si>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</si>
  <si>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</si>
  <si>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</si>
  <si>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</si>
  <si>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</si>
  <si>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</si>
  <si>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</si>
  <si>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</si>
  <si>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</si>
  <si>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</si>
  <si>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</si>
  <si>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</si>
  <si>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</si>
  <si>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</si>
  <si>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</si>
  <si>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</si>
  <si>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</si>
  <si>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</si>
  <si>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</si>
  <si>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</si>
  <si>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</si>
  <si>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</si>
  <si>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</si>
  <si>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</si>
  <si>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</si>
  <si>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</si>
  <si>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</si>
  <si>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</si>
  <si>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</si>
  <si>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</si>
  <si>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</si>
  <si>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</si>
  <si>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</si>
  <si>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</si>
  <si>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</si>
  <si>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</si>
  <si>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</si>
  <si>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</si>
  <si>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</si>
  <si>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</si>
  <si>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</si>
  <si>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</si>
  <si>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</si>
  <si>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</si>
  <si>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</si>
  <si>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</si>
  <si>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</si>
  <si>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</si>
  <si>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</si>
  <si>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</si>
  <si>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</si>
  <si>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</si>
  <si>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</si>
  <si>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</si>
  <si>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</si>
  <si>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</si>
  <si>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</si>
  <si>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</si>
  <si>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</si>
  <si>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</si>
  <si>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</si>
  <si>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</si>
  <si>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</si>
  <si>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</si>
  <si>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</si>
  <si>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</si>
  <si>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</si>
  <si>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</si>
  <si>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</si>
  <si>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</si>
  <si>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</si>
  <si>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</si>
  <si>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</si>
  <si>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</si>
  <si>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</si>
  <si>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</si>
  <si>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</si>
  <si>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</si>
  <si>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</si>
  <si>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</si>
  <si>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</si>
  <si>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</si>
  <si>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</si>
  <si>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</si>
  <si>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</si>
  <si>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</si>
  <si>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</si>
  <si>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</si>
  <si>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</si>
  <si>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</si>
  <si>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</si>
  <si>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</si>
  <si>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</si>
  <si>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</si>
  <si>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</si>
  <si>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</si>
  <si>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</si>
  <si>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</si>
  <si>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</si>
  <si>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</si>
  <si>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</si>
  <si>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</si>
  <si>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</si>
  <si>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</si>
  <si>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</si>
  <si>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</si>
  <si>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</si>
  <si>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</si>
  <si>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</si>
  <si>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</si>
  <si>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</si>
  <si>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</si>
  <si>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</si>
  <si>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</si>
  <si>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</si>
  <si>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</si>
  <si>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</si>
  <si>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</si>
  <si>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</si>
  <si>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</si>
  <si>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</si>
  <si>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</si>
  <si>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</si>
  <si>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</si>
  <si>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</si>
  <si>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</si>
  <si>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</si>
  <si>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</si>
  <si>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</si>
  <si>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</si>
  <si>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</si>
  <si>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</si>
  <si>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</si>
  <si>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</si>
  <si>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</si>
  <si>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</si>
  <si>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</si>
  <si>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</si>
  <si>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</si>
  <si>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</si>
  <si>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</si>
  <si>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</si>
  <si>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</si>
  <si>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</si>
  <si>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</si>
  <si>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</si>
  <si>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</si>
  <si>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</si>
  <si>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</si>
  <si>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</si>
  <si>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</si>
  <si>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</si>
  <si>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</si>
  <si>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</si>
  <si>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</si>
  <si>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</si>
  <si>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</si>
  <si>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</si>
  <si>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</si>
  <si>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</si>
  <si>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</si>
  <si>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</si>
  <si>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</si>
  <si>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</si>
  <si>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</si>
  <si>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</si>
  <si>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</si>
  <si>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</si>
  <si>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</si>
  <si>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</si>
  <si>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</si>
  <si>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</si>
  <si>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</si>
  <si>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</si>
  <si>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</si>
  <si>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</si>
  <si>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</si>
  <si>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</si>
  <si>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</si>
  <si>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</si>
  <si>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</si>
  <si>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</si>
  <si>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</si>
  <si>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</si>
  <si>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</si>
  <si>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</si>
  <si>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</si>
  <si>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</si>
  <si>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</si>
  <si>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</si>
  <si>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</si>
  <si>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</si>
  <si>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</si>
  <si>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</si>
  <si>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</si>
  <si>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</si>
  <si>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</si>
  <si>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</si>
  <si>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</si>
  <si>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</si>
  <si>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</si>
  <si>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</si>
  <si>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</si>
  <si>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</si>
  <si>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</si>
  <si>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</si>
  <si>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</si>
  <si>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</si>
  <si>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</si>
  <si>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</si>
  <si>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</si>
  <si>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</si>
  <si>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</si>
  <si>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</si>
  <si>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</si>
  <si>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</si>
  <si>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</si>
  <si>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</si>
  <si>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</si>
  <si>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</si>
  <si>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</si>
  <si>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</si>
  <si>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</si>
  <si>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</si>
  <si>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</si>
  <si>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</si>
  <si>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</si>
  <si>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</si>
  <si>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</si>
  <si>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</si>
  <si>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</si>
  <si>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</si>
  <si>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</si>
  <si>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</si>
  <si>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</si>
  <si>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</si>
  <si>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</si>
  <si>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</si>
  <si>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</si>
  <si>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</si>
  <si>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</si>
  <si>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</si>
  <si>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</si>
  <si>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</si>
  <si>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</si>
  <si>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</si>
  <si>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</si>
  <si>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</si>
  <si>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</si>
  <si>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</si>
  <si>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</si>
  <si>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</si>
  <si>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</si>
  <si>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</si>
  <si>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</si>
  <si>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</si>
  <si>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</si>
  <si>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</si>
  <si>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</si>
  <si>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</si>
  <si>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</si>
  <si>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</si>
  <si>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</si>
  <si>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</si>
  <si>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</si>
  <si>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</si>
  <si>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</si>
  <si>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</si>
  <si>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</si>
  <si>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</si>
  <si>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</si>
  <si>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</si>
  <si>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</si>
  <si>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</si>
  <si>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</si>
  <si>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</si>
  <si>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</si>
  <si>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</si>
  <si>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</si>
  <si>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</si>
  <si>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</si>
  <si>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</si>
  <si>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</si>
  <si>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</si>
  <si>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</si>
  <si>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</si>
  <si>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</si>
  <si>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</si>
  <si>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</si>
  <si>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</si>
  <si>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</si>
  <si>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</si>
  <si>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</si>
  <si>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</si>
  <si>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</si>
  <si>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</si>
  <si>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</si>
  <si>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</si>
  <si>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</si>
  <si>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</si>
  <si>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</si>
  <si>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</si>
  <si>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</si>
  <si>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</si>
  <si>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</si>
  <si>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</si>
  <si>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</si>
  <si>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</si>
  <si>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</si>
  <si>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</si>
  <si>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</si>
  <si>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</si>
  <si>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</si>
  <si>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</si>
  <si>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</si>
  <si>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</si>
  <si>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</si>
  <si>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</si>
  <si>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</si>
  <si>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</si>
  <si>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</si>
  <si>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</si>
  <si>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</si>
  <si>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</si>
  <si>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</si>
  <si>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</si>
  <si>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</si>
  <si>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</si>
  <si>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</si>
  <si>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</si>
  <si>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</si>
  <si>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</si>
  <si>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</si>
  <si>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</si>
  <si>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</si>
  <si>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</si>
  <si>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</si>
  <si>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</si>
  <si>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</si>
  <si>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</si>
  <si>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</si>
  <si>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</si>
  <si>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</si>
  <si>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</si>
  <si>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</si>
  <si>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</si>
  <si>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</si>
  <si>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</si>
  <si>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</si>
  <si>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</si>
  <si>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</si>
  <si>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</si>
  <si>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</si>
  <si>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</si>
  <si>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</si>
  <si>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</si>
  <si>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</si>
  <si>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</si>
  <si>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</si>
  <si>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</si>
  <si>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</si>
  <si>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</si>
  <si>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</si>
  <si>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</si>
  <si>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</si>
  <si>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</si>
  <si>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</si>
  <si>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</si>
  <si>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</si>
  <si>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</si>
  <si>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</si>
  <si>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</si>
  <si>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</si>
  <si>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</si>
  <si>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</si>
  <si>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</si>
  <si>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</si>
  <si>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</si>
  <si>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</si>
  <si>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</si>
  <si>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</si>
  <si>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</si>
  <si>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</si>
  <si>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</si>
  <si>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</si>
  <si>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</si>
  <si>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</si>
  <si>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</si>
  <si>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</si>
  <si>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</si>
  <si>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</si>
  <si>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</si>
  <si>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</si>
  <si>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</si>
  <si>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</si>
  <si>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</si>
  <si>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</si>
  <si>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</si>
  <si>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</si>
  <si>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</si>
  <si>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</si>
  <si>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</si>
  <si>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</si>
  <si>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</si>
  <si>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</si>
  <si>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</si>
  <si>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</si>
  <si>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</si>
  <si>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</si>
  <si>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</si>
  <si>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</si>
  <si>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</si>
  <si>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</si>
  <si>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</si>
  <si>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</si>
  <si>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</si>
  <si>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</si>
  <si>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</si>
  <si>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</si>
  <si>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</si>
  <si>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</si>
  <si>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</si>
  <si>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</si>
  <si>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</si>
  <si>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</si>
  <si>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</si>
  <si>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</si>
  <si>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</si>
  <si>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</si>
  <si>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</si>
  <si>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</si>
  <si>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</si>
  <si>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</si>
  <si>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</si>
  <si>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</si>
  <si>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</si>
  <si>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</si>
  <si>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</si>
  <si>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</si>
  <si>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</si>
  <si>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</si>
  <si>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</si>
  <si>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</si>
  <si>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</si>
  <si>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</si>
  <si>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</si>
  <si>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</si>
  <si>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</si>
  <si>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</si>
  <si>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</si>
  <si>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</si>
  <si>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</si>
  <si>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</si>
  <si>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</si>
  <si>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</si>
  <si>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</si>
  <si>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</si>
  <si>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</si>
  <si>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</si>
  <si>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</si>
  <si>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y Bebidas</t>
  </si>
  <si>
    <t>Adquisición de Alimentos y Bebidas</t>
  </si>
  <si>
    <t>Contratación Servicios de Restaurantes</t>
  </si>
  <si>
    <t>Eventos</t>
  </si>
  <si>
    <t>Material de Oficina</t>
  </si>
  <si>
    <t>Adquisición Materiales de Oficina</t>
  </si>
  <si>
    <t>Adquisición Material de Limpieza</t>
  </si>
  <si>
    <t>Productos de Limpieza</t>
  </si>
  <si>
    <t>Mobiliario y Equipo</t>
  </si>
  <si>
    <t>Adquisición de Mobiliario y Equipo</t>
  </si>
  <si>
    <t>Textiles</t>
  </si>
  <si>
    <t>Adquisición de Productos Textiles</t>
  </si>
  <si>
    <t>Servicios Varios</t>
  </si>
  <si>
    <t>Contratación Servicios Sede Central</t>
  </si>
  <si>
    <t>Utiles de Cocina</t>
  </si>
  <si>
    <t>Adquisición Utiles de Cocina</t>
  </si>
  <si>
    <t>Electrodomésticos</t>
  </si>
  <si>
    <t>Adquisición de Electrodomésticos</t>
  </si>
  <si>
    <t>Artes Gráficas</t>
  </si>
  <si>
    <t>Contratación Servicios de Artes Gráficas</t>
  </si>
  <si>
    <t>Equipo de Oficina</t>
  </si>
  <si>
    <t>Adecuación área de RRHH</t>
  </si>
  <si>
    <t>Equipos y Software Gráfico</t>
  </si>
  <si>
    <t>Adquisición de Equipos y Software para Diseño Gráfico</t>
  </si>
  <si>
    <t>Vehículos</t>
  </si>
  <si>
    <t>Adquisición de Camioneta</t>
  </si>
  <si>
    <t>Obra de Infraestructura</t>
  </si>
  <si>
    <t>Contratación Servicios de Ingeniera</t>
  </si>
  <si>
    <t>Combustible</t>
  </si>
  <si>
    <t>Adquisición de Combustible</t>
  </si>
  <si>
    <t>Equipos de Tecnología</t>
  </si>
  <si>
    <t>Adquisición de Equipos Tecnológicos</t>
  </si>
  <si>
    <t>Matenimiento Vehículos</t>
  </si>
  <si>
    <t>Servicio Mantenimiento Preventivo Vehículos</t>
  </si>
  <si>
    <t>Reparación de Vehículos</t>
  </si>
  <si>
    <t>Servicio de Reparación de Vehículos</t>
  </si>
  <si>
    <t>Neumáticos</t>
  </si>
  <si>
    <t>Adquisición de Neumáticos</t>
  </si>
  <si>
    <t>Lubricantes</t>
  </si>
  <si>
    <t>Adquisición Lubricantes Vehículos</t>
  </si>
  <si>
    <t>Baterias</t>
  </si>
  <si>
    <t>Adquisición Baterias Vehículos</t>
  </si>
  <si>
    <t>Repuestos</t>
  </si>
  <si>
    <t>Adquisición Repuestos Vehículos</t>
  </si>
  <si>
    <t>Insumos Producción T1</t>
  </si>
  <si>
    <t>Adqusición de Insumos</t>
  </si>
  <si>
    <t>Especies Menores</t>
  </si>
  <si>
    <t>Adquisición de Especies para Programa Agropecuario</t>
  </si>
  <si>
    <t>Insumos Producción T2</t>
  </si>
  <si>
    <t>Adqusición de Insumos Programa de Producción</t>
  </si>
  <si>
    <t>Insumos Producción T3</t>
  </si>
  <si>
    <t>Adquisición de Semillas</t>
  </si>
  <si>
    <t>Adquisición de Semillas para Programa de Huertos</t>
  </si>
  <si>
    <t>Insumos Producción T4</t>
  </si>
  <si>
    <t>Insumos Programa Desarrollo</t>
  </si>
  <si>
    <t>Adquisición de Insumos Programa de Desarrollo Social T2</t>
  </si>
  <si>
    <t>Adquisición de Trofeos y Medallas</t>
  </si>
  <si>
    <t>Celebración de Evento</t>
  </si>
  <si>
    <t>Contratación de servicios para celebración Evento Cultural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</si>
</sst>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24" fillId="0" borderId="1" xfId="41" applyFont="1" applyProtection="1">
      <alignment horizontal="center" vertical="center"/>
      <protection locked="0"/>
    </xf>
    <xf numFmtId="0" fontId="17" fillId="0" borderId="1" xfId="41">
      <alignment horizontal="center" vertical="center"/>
    </xf>
    <xf numFmtId="0" fontId="25" fillId="5" borderId="2" xfId="45" applyFont="1" applyProtection="1">
      <alignment horizontal="center" vertical="center"/>
      <protection locked="0"/>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3">
    <dxf>
      <font>
        <b val="0"/>
        <i val="0"/>
        <strike val="0"/>
        <condense val="0"/>
        <extend val="0"/>
        <outline val="0"/>
        <shadow val="0"/>
        <u val="none"/>
        <vertAlign val="baseline"/>
        <sz val="11"/>
        <color theme="1"/>
        <name val="Calibri"/>
        <scheme val="minor"/>
      </font>
      <protection locked="0" hidden="0"/>
    </dxf>
    <dxf>
      <protection locked="0" hidden="0"/>
    </dxf>
    <dxf>
      <alignment horizontal="center" vertical="bottom" textRotation="0" wrapText="0" indent="0" justifyLastLine="0" shrinkToFit="0" readingOrder="0"/>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2"/>
    </tableStyle>
    <tableStyle name="Table Style 2" pivot="0" count="2">
      <tableStyleElement type="wholeTable" dxfId="11"/>
      <tableStyleElement type="totalRow" dxfId="10"/>
    </tableStyle>
    <tableStyle name="Table Style 3" pivot="0" count="3">
      <tableStyleElement type="lastColumn" dxfId="9"/>
      <tableStyleElement type="firstRowStripe" dxfId="8"/>
      <tableStyleElement type="secondRowStripe" dxfId="7"/>
    </tableStyle>
    <tableStyle name="Table Style 4" pivot="0" count="2">
      <tableStyleElement type="firstRowStripe" dxfId="6"/>
      <tableStyleElement type="secondColumn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1259</xdr:row>
          <xdr:rowOff>0</xdr:rowOff>
        </xdr:from>
        <xdr:to>
          <xdr:col>1</xdr:col>
          <xdr:colOff>457200</xdr:colOff>
          <xdr:row>1260</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420" name="Button 2060" hidden="1">
              <a:extLst>
                <a:ext uri="{63B3BB69-23CF-44E3-9099-C40C66FF867C}">
                  <a14:compatExt spid="_x0000_s174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421" name="Button 2061" hidden="1">
              <a:extLst>
                <a:ext uri="{63B3BB69-23CF-44E3-9099-C40C66FF867C}">
                  <a14:compatExt spid="_x0000_s17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422" name="Button 2062" hidden="1">
              <a:extLst>
                <a:ext uri="{63B3BB69-23CF-44E3-9099-C40C66FF867C}">
                  <a14:compatExt spid="_x0000_s174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443" name="Button 2083" hidden="1">
              <a:extLst>
                <a:ext uri="{63B3BB69-23CF-44E3-9099-C40C66FF867C}">
                  <a14:compatExt spid="_x0000_s174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464" name="Button 2104" hidden="1">
              <a:extLst>
                <a:ext uri="{63B3BB69-23CF-44E3-9099-C40C66FF867C}">
                  <a14:compatExt spid="_x0000_s17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7484" name="Button 2124" hidden="1">
              <a:extLst>
                <a:ext uri="{63B3BB69-23CF-44E3-9099-C40C66FF867C}">
                  <a14:compatExt spid="_x0000_s174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485" name="Button 2125"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486" name="Button 2126" hidden="1">
              <a:extLst>
                <a:ext uri="{63B3BB69-23CF-44E3-9099-C40C66FF867C}">
                  <a14:compatExt spid="_x0000_s174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506" name="Button 2146" hidden="1">
              <a:extLst>
                <a:ext uri="{63B3BB69-23CF-44E3-9099-C40C66FF867C}">
                  <a14:compatExt spid="_x0000_s175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507" name="Button 2147" hidden="1">
              <a:extLst>
                <a:ext uri="{63B3BB69-23CF-44E3-9099-C40C66FF867C}">
                  <a14:compatExt spid="_x0000_s17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508" name="Button 2148" hidden="1">
              <a:extLst>
                <a:ext uri="{63B3BB69-23CF-44E3-9099-C40C66FF867C}">
                  <a14:compatExt spid="_x0000_s175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530" name="Button 2170" hidden="1">
              <a:extLst>
                <a:ext uri="{63B3BB69-23CF-44E3-9099-C40C66FF867C}">
                  <a14:compatExt spid="_x0000_s175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537" name="Button 2177" hidden="1">
              <a:extLst>
                <a:ext uri="{63B3BB69-23CF-44E3-9099-C40C66FF867C}">
                  <a14:compatExt spid="_x0000_s17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538" name="Button 2178" hidden="1">
              <a:extLst>
                <a:ext uri="{63B3BB69-23CF-44E3-9099-C40C66FF867C}">
                  <a14:compatExt spid="_x0000_s17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557" name="Button 2197" hidden="1">
              <a:extLst>
                <a:ext uri="{63B3BB69-23CF-44E3-9099-C40C66FF867C}">
                  <a14:compatExt spid="_x0000_s175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560" name="Button 2200" hidden="1">
              <a:extLst>
                <a:ext uri="{63B3BB69-23CF-44E3-9099-C40C66FF867C}">
                  <a14:compatExt spid="_x0000_s17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561" name="Button 2201" hidden="1">
              <a:extLst>
                <a:ext uri="{63B3BB69-23CF-44E3-9099-C40C66FF867C}">
                  <a14:compatExt spid="_x0000_s17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589" name="Button 2229"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590" name="Button 2230" hidden="1">
              <a:extLst>
                <a:ext uri="{63B3BB69-23CF-44E3-9099-C40C66FF867C}">
                  <a14:compatExt spid="_x0000_s17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591" name="Button 2231" hidden="1">
              <a:extLst>
                <a:ext uri="{63B3BB69-23CF-44E3-9099-C40C66FF867C}">
                  <a14:compatExt spid="_x0000_s175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611" name="Button 2251"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612" name="Button 2252" hidden="1">
              <a:extLst>
                <a:ext uri="{63B3BB69-23CF-44E3-9099-C40C66FF867C}">
                  <a14:compatExt spid="_x0000_s17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613" name="Button 2253"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632" name="Button 2272" hidden="1">
              <a:extLst>
                <a:ext uri="{63B3BB69-23CF-44E3-9099-C40C66FF867C}">
                  <a14:compatExt spid="_x0000_s176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633" name="Button 2273" hidden="1">
              <a:extLst>
                <a:ext uri="{63B3BB69-23CF-44E3-9099-C40C66FF867C}">
                  <a14:compatExt spid="_x0000_s17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634" name="Button 2274"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654" name="Button 2294" hidden="1">
              <a:extLst>
                <a:ext uri="{63B3BB69-23CF-44E3-9099-C40C66FF867C}">
                  <a14:compatExt spid="_x0000_s176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655" name="Button 2295" hidden="1">
              <a:extLst>
                <a:ext uri="{63B3BB69-23CF-44E3-9099-C40C66FF867C}">
                  <a14:compatExt spid="_x0000_s17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656" name="Button 2296" hidden="1">
              <a:extLst>
                <a:ext uri="{63B3BB69-23CF-44E3-9099-C40C66FF867C}">
                  <a14:compatExt spid="_x0000_s176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7698" name="Button 2338" hidden="1">
              <a:extLst>
                <a:ext uri="{63B3BB69-23CF-44E3-9099-C40C66FF867C}">
                  <a14:compatExt spid="_x0000_s17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7699" name="Button 2339" hidden="1">
              <a:extLst>
                <a:ext uri="{63B3BB69-23CF-44E3-9099-C40C66FF867C}">
                  <a14:compatExt spid="_x0000_s176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701" name="Button 2341" hidden="1">
              <a:extLst>
                <a:ext uri="{63B3BB69-23CF-44E3-9099-C40C66FF867C}">
                  <a14:compatExt spid="_x0000_s17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7702" name="Button 2342" hidden="1">
              <a:extLst>
                <a:ext uri="{63B3BB69-23CF-44E3-9099-C40C66FF867C}">
                  <a14:compatExt spid="_x0000_s1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7705" name="Button 2345"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748" name="Button 2388"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750" name="Button 2390"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771" name="Button 2411" hidden="1">
              <a:extLst>
                <a:ext uri="{63B3BB69-23CF-44E3-9099-C40C66FF867C}">
                  <a14:compatExt spid="_x0000_s177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772" name="Button 2412" hidden="1">
              <a:extLst>
                <a:ext uri="{63B3BB69-23CF-44E3-9099-C40C66FF867C}">
                  <a14:compatExt spid="_x0000_s17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773" name="Button 2413" hidden="1">
              <a:extLst>
                <a:ext uri="{63B3BB69-23CF-44E3-9099-C40C66FF867C}">
                  <a14:compatExt spid="_x0000_s177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7817" name="Button 2457" hidden="1">
              <a:extLst>
                <a:ext uri="{63B3BB69-23CF-44E3-9099-C40C66FF867C}">
                  <a14:compatExt spid="_x0000_s178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7818" name="Button 2458" hidden="1">
              <a:extLst>
                <a:ext uri="{63B3BB69-23CF-44E3-9099-C40C66FF867C}">
                  <a14:compatExt spid="_x0000_s17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7819" name="Button 2459" hidden="1">
              <a:extLst>
                <a:ext uri="{63B3BB69-23CF-44E3-9099-C40C66FF867C}">
                  <a14:compatExt spid="_x0000_s178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7820" name="Button 2460" hidden="1">
              <a:extLst>
                <a:ext uri="{63B3BB69-23CF-44E3-9099-C40C66FF867C}">
                  <a14:compatExt spid="_x0000_s17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7821" name="Button 2461"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7842" name="Button 2482"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843" name="Button 2483" hidden="1">
              <a:extLst>
                <a:ext uri="{63B3BB69-23CF-44E3-9099-C40C66FF867C}">
                  <a14:compatExt spid="_x0000_s1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7844" name="Button 2484" hidden="1">
              <a:extLst>
                <a:ext uri="{63B3BB69-23CF-44E3-9099-C40C66FF867C}">
                  <a14:compatExt spid="_x0000_s178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7845" name="Button 2485"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7846" name="Button 2486"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7847" name="Button 2487"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7867" name="Button 2507" hidden="1">
              <a:extLst>
                <a:ext uri="{63B3BB69-23CF-44E3-9099-C40C66FF867C}">
                  <a14:compatExt spid="_x0000_s178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7868" name="Button 2508" hidden="1">
              <a:extLst>
                <a:ext uri="{63B3BB69-23CF-44E3-9099-C40C66FF867C}">
                  <a14:compatExt spid="_x0000_s17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7869" name="Button 2509" hidden="1">
              <a:extLst>
                <a:ext uri="{63B3BB69-23CF-44E3-9099-C40C66FF867C}">
                  <a14:compatExt spid="_x0000_s178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7888" name="Button 2528" hidden="1">
              <a:extLst>
                <a:ext uri="{63B3BB69-23CF-44E3-9099-C40C66FF867C}">
                  <a14:compatExt spid="_x0000_s178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7911" name="Button 2551"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7912" name="Button 2552"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7913" name="Button 2553" hidden="1">
              <a:extLst>
                <a:ext uri="{63B3BB69-23CF-44E3-9099-C40C66FF867C}">
                  <a14:compatExt spid="_x0000_s1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7914" name="Button 2554" hidden="1">
              <a:extLst>
                <a:ext uri="{63B3BB69-23CF-44E3-9099-C40C66FF867C}">
                  <a14:compatExt spid="_x0000_s17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7915" name="Button 2555" hidden="1">
              <a:extLst>
                <a:ext uri="{63B3BB69-23CF-44E3-9099-C40C66FF867C}">
                  <a14:compatExt spid="_x0000_s17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7916" name="Button 2556"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7937" name="Button 2577" hidden="1">
              <a:extLst>
                <a:ext uri="{63B3BB69-23CF-44E3-9099-C40C66FF867C}">
                  <a14:compatExt spid="_x0000_s179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7939" name="Button 2579" hidden="1">
              <a:extLst>
                <a:ext uri="{63B3BB69-23CF-44E3-9099-C40C66FF867C}">
                  <a14:compatExt spid="_x0000_s179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7940" name="Button 2580" hidden="1">
              <a:extLst>
                <a:ext uri="{63B3BB69-23CF-44E3-9099-C40C66FF867C}">
                  <a14:compatExt spid="_x0000_s1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7941" name="Button 2581" hidden="1">
              <a:extLst>
                <a:ext uri="{63B3BB69-23CF-44E3-9099-C40C66FF867C}">
                  <a14:compatExt spid="_x0000_s1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7942" name="Button 2582" hidden="1">
              <a:extLst>
                <a:ext uri="{63B3BB69-23CF-44E3-9099-C40C66FF867C}">
                  <a14:compatExt spid="_x0000_s1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7943" name="Button 2583" hidden="1">
              <a:extLst>
                <a:ext uri="{63B3BB69-23CF-44E3-9099-C40C66FF867C}">
                  <a14:compatExt spid="_x0000_s1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7944" name="Button 2584" hidden="1">
              <a:extLst>
                <a:ext uri="{63B3BB69-23CF-44E3-9099-C40C66FF867C}">
                  <a14:compatExt spid="_x0000_s1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7945" name="Button 2585" hidden="1">
              <a:extLst>
                <a:ext uri="{63B3BB69-23CF-44E3-9099-C40C66FF867C}">
                  <a14:compatExt spid="_x0000_s17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7946" name="Button 2586" hidden="1">
              <a:extLst>
                <a:ext uri="{63B3BB69-23CF-44E3-9099-C40C66FF867C}">
                  <a14:compatExt spid="_x0000_s17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7947" name="Button 2587" hidden="1">
              <a:extLst>
                <a:ext uri="{63B3BB69-23CF-44E3-9099-C40C66FF867C}">
                  <a14:compatExt spid="_x0000_s1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7968" name="Button 2608"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7969" name="Button 2609"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7989" name="Button 2629" hidden="1">
              <a:extLst>
                <a:ext uri="{63B3BB69-23CF-44E3-9099-C40C66FF867C}">
                  <a14:compatExt spid="_x0000_s179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7990" name="Button 2630" hidden="1">
              <a:extLst>
                <a:ext uri="{63B3BB69-23CF-44E3-9099-C40C66FF867C}">
                  <a14:compatExt spid="_x0000_s17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7991" name="Button 2631" hidden="1">
              <a:extLst>
                <a:ext uri="{63B3BB69-23CF-44E3-9099-C40C66FF867C}">
                  <a14:compatExt spid="_x0000_s179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7992" name="Button 2632" hidden="1">
              <a:extLst>
                <a:ext uri="{63B3BB69-23CF-44E3-9099-C40C66FF867C}">
                  <a14:compatExt spid="_x0000_s17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7993" name="Button 2633" hidden="1">
              <a:extLst>
                <a:ext uri="{63B3BB69-23CF-44E3-9099-C40C66FF867C}">
                  <a14:compatExt spid="_x0000_s17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7994" name="Button 2634" hidden="1">
              <a:extLst>
                <a:ext uri="{63B3BB69-23CF-44E3-9099-C40C66FF867C}">
                  <a14:compatExt spid="_x0000_s17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7995" name="Button 2635"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002" name="Button 2642" hidden="1">
              <a:extLst>
                <a:ext uri="{63B3BB69-23CF-44E3-9099-C40C66FF867C}">
                  <a14:compatExt spid="_x0000_s1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005" name="Button 2645" hidden="1">
              <a:extLst>
                <a:ext uri="{63B3BB69-23CF-44E3-9099-C40C66FF867C}">
                  <a14:compatExt spid="_x0000_s18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006" name="Button 2646" hidden="1">
              <a:extLst>
                <a:ext uri="{63B3BB69-23CF-44E3-9099-C40C66FF867C}">
                  <a14:compatExt spid="_x0000_s1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027" name="Button 2667" hidden="1">
              <a:extLst>
                <a:ext uri="{63B3BB69-23CF-44E3-9099-C40C66FF867C}">
                  <a14:compatExt spid="_x0000_s180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028" name="Button 2668" hidden="1">
              <a:extLst>
                <a:ext uri="{63B3BB69-23CF-44E3-9099-C40C66FF867C}">
                  <a14:compatExt spid="_x0000_s1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030" name="Button 2670" hidden="1">
              <a:extLst>
                <a:ext uri="{63B3BB69-23CF-44E3-9099-C40C66FF867C}">
                  <a14:compatExt spid="_x0000_s1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052" name="Button 2692" hidden="1">
              <a:extLst>
                <a:ext uri="{63B3BB69-23CF-44E3-9099-C40C66FF867C}">
                  <a14:compatExt spid="_x0000_s180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053" name="Button 2693" hidden="1">
              <a:extLst>
                <a:ext uri="{63B3BB69-23CF-44E3-9099-C40C66FF867C}">
                  <a14:compatExt spid="_x0000_s18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066" name="Button 2706" hidden="1">
              <a:extLst>
                <a:ext uri="{63B3BB69-23CF-44E3-9099-C40C66FF867C}">
                  <a14:compatExt spid="_x0000_s18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8070" name="Button 2710" hidden="1">
              <a:extLst>
                <a:ext uri="{63B3BB69-23CF-44E3-9099-C40C66FF867C}">
                  <a14:compatExt spid="_x0000_s18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8074" name="Button 2714" hidden="1">
              <a:extLst>
                <a:ext uri="{63B3BB69-23CF-44E3-9099-C40C66FF867C}">
                  <a14:compatExt spid="_x0000_s1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8075" name="Button 2715" hidden="1">
              <a:extLst>
                <a:ext uri="{63B3BB69-23CF-44E3-9099-C40C66FF867C}">
                  <a14:compatExt spid="_x0000_s18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094" name="Button 2734" hidden="1">
              <a:extLst>
                <a:ext uri="{63B3BB69-23CF-44E3-9099-C40C66FF867C}">
                  <a14:compatExt spid="_x0000_s180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095" name="Button 2735" hidden="1">
              <a:extLst>
                <a:ext uri="{63B3BB69-23CF-44E3-9099-C40C66FF867C}">
                  <a14:compatExt spid="_x0000_s1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121" name="Button 2761" hidden="1">
              <a:extLst>
                <a:ext uri="{63B3BB69-23CF-44E3-9099-C40C66FF867C}">
                  <a14:compatExt spid="_x0000_s1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8132" name="Button 2772"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133" name="Button 2773" hidden="1">
              <a:extLst>
                <a:ext uri="{63B3BB69-23CF-44E3-9099-C40C66FF867C}">
                  <a14:compatExt spid="_x0000_s1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138" name="Button 2778" hidden="1">
              <a:extLst>
                <a:ext uri="{63B3BB69-23CF-44E3-9099-C40C66FF867C}">
                  <a14:compatExt spid="_x0000_s18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139" name="Button 2779" hidden="1">
              <a:extLst>
                <a:ext uri="{63B3BB69-23CF-44E3-9099-C40C66FF867C}">
                  <a14:compatExt spid="_x0000_s18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140" name="Button 2780" hidden="1">
              <a:extLst>
                <a:ext uri="{63B3BB69-23CF-44E3-9099-C40C66FF867C}">
                  <a14:compatExt spid="_x0000_s18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144" name="Button 2784" hidden="1">
              <a:extLst>
                <a:ext uri="{63B3BB69-23CF-44E3-9099-C40C66FF867C}">
                  <a14:compatExt spid="_x0000_s18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145" name="Button 2785" hidden="1">
              <a:extLst>
                <a:ext uri="{63B3BB69-23CF-44E3-9099-C40C66FF867C}">
                  <a14:compatExt spid="_x0000_s18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8146" name="Button 2786" hidden="1">
              <a:extLst>
                <a:ext uri="{63B3BB69-23CF-44E3-9099-C40C66FF867C}">
                  <a14:compatExt spid="_x0000_s18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148" name="Button 2788" hidden="1">
              <a:extLst>
                <a:ext uri="{63B3BB69-23CF-44E3-9099-C40C66FF867C}">
                  <a14:compatExt spid="_x0000_s18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149" name="Button 2789" hidden="1">
              <a:extLst>
                <a:ext uri="{63B3BB69-23CF-44E3-9099-C40C66FF867C}">
                  <a14:compatExt spid="_x0000_s18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152" name="Button 2792" hidden="1">
              <a:extLst>
                <a:ext uri="{63B3BB69-23CF-44E3-9099-C40C66FF867C}">
                  <a14:compatExt spid="_x0000_s18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153" name="Button 2793"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8155" name="Button 2795"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8157" name="Button 2797" hidden="1">
              <a:extLst>
                <a:ext uri="{63B3BB69-23CF-44E3-9099-C40C66FF867C}">
                  <a14:compatExt spid="_x0000_s18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8158" name="Button 2798" hidden="1">
              <a:extLst>
                <a:ext uri="{63B3BB69-23CF-44E3-9099-C40C66FF867C}">
                  <a14:compatExt spid="_x0000_s18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8159" name="Button 2799" hidden="1">
              <a:extLst>
                <a:ext uri="{63B3BB69-23CF-44E3-9099-C40C66FF867C}">
                  <a14:compatExt spid="_x0000_s18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8160" name="Button 2800" hidden="1">
              <a:extLst>
                <a:ext uri="{63B3BB69-23CF-44E3-9099-C40C66FF867C}">
                  <a14:compatExt spid="_x0000_s18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8161" name="Button 2801" hidden="1">
              <a:extLst>
                <a:ext uri="{63B3BB69-23CF-44E3-9099-C40C66FF867C}">
                  <a14:compatExt spid="_x0000_s18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202" name="Button 2842" hidden="1">
              <a:extLst>
                <a:ext uri="{63B3BB69-23CF-44E3-9099-C40C66FF867C}">
                  <a14:compatExt spid="_x0000_s182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203" name="Button 2843" hidden="1">
              <a:extLst>
                <a:ext uri="{63B3BB69-23CF-44E3-9099-C40C66FF867C}">
                  <a14:compatExt spid="_x0000_s1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8204" name="Button 2844" hidden="1">
              <a:extLst>
                <a:ext uri="{63B3BB69-23CF-44E3-9099-C40C66FF867C}">
                  <a14:compatExt spid="_x0000_s182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205" name="Button 2845" hidden="1">
              <a:extLst>
                <a:ext uri="{63B3BB69-23CF-44E3-9099-C40C66FF867C}">
                  <a14:compatExt spid="_x0000_s1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206" name="Button 2846" hidden="1">
              <a:extLst>
                <a:ext uri="{63B3BB69-23CF-44E3-9099-C40C66FF867C}">
                  <a14:compatExt spid="_x0000_s18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8226" name="Button 2866" hidden="1">
              <a:extLst>
                <a:ext uri="{63B3BB69-23CF-44E3-9099-C40C66FF867C}">
                  <a14:compatExt spid="_x0000_s182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228" name="Button 2868" hidden="1">
              <a:extLst>
                <a:ext uri="{63B3BB69-23CF-44E3-9099-C40C66FF867C}">
                  <a14:compatExt spid="_x0000_s182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8232" name="Button 2872" hidden="1">
              <a:extLst>
                <a:ext uri="{63B3BB69-23CF-44E3-9099-C40C66FF867C}">
                  <a14:compatExt spid="_x0000_s18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233" name="Button 2873" hidden="1">
              <a:extLst>
                <a:ext uri="{63B3BB69-23CF-44E3-9099-C40C66FF867C}">
                  <a14:compatExt spid="_x0000_s18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234" name="Button 2874" hidden="1">
              <a:extLst>
                <a:ext uri="{63B3BB69-23CF-44E3-9099-C40C66FF867C}">
                  <a14:compatExt spid="_x0000_s18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235" name="Button 2875" hidden="1">
              <a:extLst>
                <a:ext uri="{63B3BB69-23CF-44E3-9099-C40C66FF867C}">
                  <a14:compatExt spid="_x0000_s18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236" name="Button 2876" hidden="1">
              <a:extLst>
                <a:ext uri="{63B3BB69-23CF-44E3-9099-C40C66FF867C}">
                  <a14:compatExt spid="_x0000_s18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237" name="Button 2877" hidden="1">
              <a:extLst>
                <a:ext uri="{63B3BB69-23CF-44E3-9099-C40C66FF867C}">
                  <a14:compatExt spid="_x0000_s18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8239" name="Button 2879" hidden="1">
              <a:extLst>
                <a:ext uri="{63B3BB69-23CF-44E3-9099-C40C66FF867C}">
                  <a14:compatExt spid="_x0000_s1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242" name="Button 2882" hidden="1">
              <a:extLst>
                <a:ext uri="{63B3BB69-23CF-44E3-9099-C40C66FF867C}">
                  <a14:compatExt spid="_x0000_s18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8262" name="Button 2902" hidden="1">
              <a:extLst>
                <a:ext uri="{63B3BB69-23CF-44E3-9099-C40C66FF867C}">
                  <a14:compatExt spid="_x0000_s182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8264" name="Button 2904" hidden="1">
              <a:extLst>
                <a:ext uri="{63B3BB69-23CF-44E3-9099-C40C66FF867C}">
                  <a14:compatExt spid="_x0000_s182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266" name="Button 2906" hidden="1">
              <a:extLst>
                <a:ext uri="{63B3BB69-23CF-44E3-9099-C40C66FF867C}">
                  <a14:compatExt spid="_x0000_s1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267" name="Button 2907" hidden="1">
              <a:extLst>
                <a:ext uri="{63B3BB69-23CF-44E3-9099-C40C66FF867C}">
                  <a14:compatExt spid="_x0000_s1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268" name="Button 2908" hidden="1">
              <a:extLst>
                <a:ext uri="{63B3BB69-23CF-44E3-9099-C40C66FF867C}">
                  <a14:compatExt spid="_x0000_s1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8293" name="Button 2933" hidden="1">
              <a:extLst>
                <a:ext uri="{63B3BB69-23CF-44E3-9099-C40C66FF867C}">
                  <a14:compatExt spid="_x0000_s182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8294" name="Button 2934" hidden="1">
              <a:extLst>
                <a:ext uri="{63B3BB69-23CF-44E3-9099-C40C66FF867C}">
                  <a14:compatExt spid="_x0000_s18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8297" name="Button 2937" hidden="1">
              <a:extLst>
                <a:ext uri="{63B3BB69-23CF-44E3-9099-C40C66FF867C}">
                  <a14:compatExt spid="_x0000_s18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8317" name="Button 2957" hidden="1">
              <a:extLst>
                <a:ext uri="{63B3BB69-23CF-44E3-9099-C40C66FF867C}">
                  <a14:compatExt spid="_x0000_s183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8318" name="Button 2958" hidden="1">
              <a:extLst>
                <a:ext uri="{63B3BB69-23CF-44E3-9099-C40C66FF867C}">
                  <a14:compatExt spid="_x0000_s1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8320" name="Button 2960" hidden="1">
              <a:extLst>
                <a:ext uri="{63B3BB69-23CF-44E3-9099-C40C66FF867C}">
                  <a14:compatExt spid="_x0000_s18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8321" name="Button 2961" hidden="1">
              <a:extLst>
                <a:ext uri="{63B3BB69-23CF-44E3-9099-C40C66FF867C}">
                  <a14:compatExt spid="_x0000_s18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8322" name="Button 2962" hidden="1">
              <a:extLst>
                <a:ext uri="{63B3BB69-23CF-44E3-9099-C40C66FF867C}">
                  <a14:compatExt spid="_x0000_s18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8367" name="Button 3007"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8368" name="Button 3008"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8369" name="Button 3009" hidden="1">
              <a:extLst>
                <a:ext uri="{63B3BB69-23CF-44E3-9099-C40C66FF867C}">
                  <a14:compatExt spid="_x0000_s183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8370" name="Button 3010" hidden="1">
              <a:extLst>
                <a:ext uri="{63B3BB69-23CF-44E3-9099-C40C66FF867C}">
                  <a14:compatExt spid="_x0000_s18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8371" name="Button 3011"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8372" name="Button 3012" hidden="1">
              <a:extLst>
                <a:ext uri="{63B3BB69-23CF-44E3-9099-C40C66FF867C}">
                  <a14:compatExt spid="_x0000_s1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8373" name="Button 3013"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8374" name="Button 3014"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8375" name="Button 3015" hidden="1">
              <a:extLst>
                <a:ext uri="{63B3BB69-23CF-44E3-9099-C40C66FF867C}">
                  <a14:compatExt spid="_x0000_s18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8394" name="Button 3034" hidden="1">
              <a:extLst>
                <a:ext uri="{63B3BB69-23CF-44E3-9099-C40C66FF867C}">
                  <a14:compatExt spid="_x0000_s183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8395" name="Button 3035" hidden="1">
              <a:extLst>
                <a:ext uri="{63B3BB69-23CF-44E3-9099-C40C66FF867C}">
                  <a14:compatExt spid="_x0000_s1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8396" name="Button 3036"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8397" name="Button 3037" hidden="1">
              <a:extLst>
                <a:ext uri="{63B3BB69-23CF-44E3-9099-C40C66FF867C}">
                  <a14:compatExt spid="_x0000_s18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8398" name="Button 3038"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8399" name="Button 3039"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8401" name="Button 3041"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8402" name="Button 3042"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286:F287" totalsRowShown="0">
  <autoFilter ref="A286:F2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297:F321" totalsRowShown="0">
  <autoFilter ref="A297:F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331:F333" totalsRowShown="0">
  <autoFilter ref="A331:F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343:F348" totalsRowShown="0">
  <autoFilter ref="A343:F348"/>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358:F362" totalsRowShown="0">
  <autoFilter ref="A358:F3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372:F374" totalsRowShown="0">
  <autoFilter ref="A372:F374"/>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384:F412" totalsRowShown="0">
  <autoFilter ref="A384:F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422:F443" totalsRowShown="0">
  <autoFilter ref="A422:F4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453:F455" totalsRowShown="0">
  <autoFilter ref="A453:F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465:F495" totalsRowShown="0">
  <autoFilter ref="A465:F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58:F82" totalsRowShown="0">
  <autoFilter ref="A58:F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505:F511" totalsRowShown="0">
  <autoFilter ref="A505:F5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521:F525" totalsRowShown="0">
  <autoFilter ref="A521:F5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535:F539" totalsRowShown="0">
  <autoFilter ref="A535:F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549:F553" totalsRowShown="0">
  <autoFilter ref="A549:F5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563:F567" totalsRowShown="0">
  <autoFilter ref="A563:F5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577:F581" totalsRowShown="0">
  <autoFilter ref="A577:F5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591:F595" totalsRowShown="0">
  <autoFilter ref="A591:F5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605:F614" totalsRowShown="0">
  <autoFilter ref="A605:F6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624:F627" totalsRowShown="0">
  <autoFilter ref="A624:F6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637:F641" totalsRowShown="0">
  <autoFilter ref="A637:F6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92:F115" totalsRowShown="0">
  <autoFilter ref="A92:F1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651:F655" totalsRowShown="0">
  <autoFilter ref="A651:F6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665:F669" totalsRowShown="0">
  <autoFilter ref="A665:F6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679:F685" totalsRowShown="0">
  <autoFilter ref="A679:F6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695:F696" totalsRowShown="0">
  <autoFilter ref="A695:F6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706:F707" totalsRowShown="0">
  <autoFilter ref="A706:F7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717:F718" totalsRowShown="0">
  <autoFilter ref="A717:F7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728:F729" totalsRowShown="0">
  <autoFilter ref="A728:F7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739:F740" totalsRowShown="0">
  <autoFilter ref="A739:F7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750:F751" totalsRowShown="0">
  <autoFilter ref="A750:F7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761:F769" totalsRowShown="0">
  <autoFilter ref="A761:F7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125:F127" totalsRowShown="0">
  <autoFilter ref="A125:F1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779:F789" totalsRowShown="0">
  <autoFilter ref="A779:F7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799:F800" totalsRowShown="0">
  <autoFilter ref="A799:F8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810:F811" totalsRowShown="0">
  <autoFilter ref="A810:F8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821:F822" totalsRowShown="0">
  <autoFilter ref="A821:F8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832:F835" totalsRowShown="0">
  <autoFilter ref="A832:F8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845:F849" totalsRowShown="0">
  <autoFilter ref="A845:F8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859:F860" totalsRowShown="0">
  <autoFilter ref="A859:F8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870:F872" totalsRowShown="0">
  <autoFilter ref="A870:F8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882:F885" totalsRowShown="0">
  <autoFilter ref="A882:F8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895:F898" totalsRowShown="0">
  <autoFilter ref="A895:F8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137:F161" totalsRowShown="0">
  <autoFilter ref="A137:F1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908:F911" totalsRowShown="0">
  <autoFilter ref="A908:F9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921:F926" totalsRowShown="0">
  <autoFilter ref="A921:F9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936:F941" totalsRowShown="0">
  <autoFilter ref="A936:F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951:F952" totalsRowShown="0">
  <autoFilter ref="A951:F9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962:F963" totalsRowShown="0">
  <autoFilter ref="A962:F9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973:F980" totalsRowShown="0">
  <autoFilter ref="A973:F9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990:F999" totalsRowShown="0">
  <autoFilter ref="A990:F9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009:F1010" totalsRowShown="0">
  <autoFilter ref="A1009:F10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020:F1036" totalsRowShown="0">
  <autoFilter ref="A1020:F10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046:F1048" totalsRowShown="0">
  <autoFilter ref="A1046:F10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171:F198" totalsRowShown="0">
  <autoFilter ref="A171:F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058:F1077" totalsRowShown="0">
  <autoFilter ref="A1058:F10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087:F1089" totalsRowShown="0">
  <autoFilter ref="A1087:F10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099:F1136" totalsRowShown="0">
  <autoFilter ref="A1099:F1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146:F1147" totalsRowShown="0">
  <autoFilter ref="A1146:F11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157:F1160" totalsRowShown="0">
  <autoFilter ref="A1157:F11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170:F1179" totalsRowShown="0">
  <autoFilter ref="A1170:F11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189:F1196" totalsRowShown="0">
  <autoFilter ref="A1189:F11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206:F1208" totalsRowShown="0">
  <autoFilter ref="A1206:F1208"/>
  <tableColumns count="6">
    <tableColumn id="1" name="CÓDIGO CATÁLOGO"/>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218:F1220" totalsRowShown="0">
  <autoFilter ref="A1218:F12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1" name="Table372" displayName="Table372" ref="A1230:F1237" totalsRowShown="0">
  <autoFilter ref="A1230:F12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208:F210" totalsRowShown="0">
  <autoFilter ref="A208:F2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2" name="Table373" displayName="Table373" ref="A1247:F1255" totalsRowShown="0">
  <autoFilter ref="A1247:F12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8.xml><?xml version="1.0" encoding="utf-8"?>
<table xmlns="http://schemas.openxmlformats.org/spreadsheetml/2006/main" id="9" name="Table310" displayName="Table310" ref="A220:F243" totalsRowShown="0">
  <autoFilter ref="A220:F2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253:F276" totalsRowShown="0">
  <autoFilter ref="A253:F2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6.xml"/><Relationship Id="rId707" Type="http://schemas.openxmlformats.org/officeDocument/2006/relationships/table" Target="../tables/table20.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31.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42.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33.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4.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55.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66.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1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15.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26.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37.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48.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59.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70.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5.xml"/><Relationship Id="rId706" Type="http://schemas.openxmlformats.org/officeDocument/2006/relationships/table" Target="../tables/table19.xml"/><Relationship Id="rId748" Type="http://schemas.openxmlformats.org/officeDocument/2006/relationships/table" Target="../tables/table61.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30.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4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52.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6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7.xml"/><Relationship Id="rId708" Type="http://schemas.openxmlformats.org/officeDocument/2006/relationships/table" Target="../tables/table2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32.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4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5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23.xml"/><Relationship Id="rId752" Type="http://schemas.openxmlformats.org/officeDocument/2006/relationships/table" Target="../tables/table6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3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4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1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5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25.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67.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1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36.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47.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16.xml"/><Relationship Id="rId745" Type="http://schemas.openxmlformats.org/officeDocument/2006/relationships/table" Target="../tables/table58.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27.xml"/><Relationship Id="rId756" Type="http://schemas.openxmlformats.org/officeDocument/2006/relationships/table" Target="../tables/table6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38.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4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18.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4.xml"/><Relationship Id="rId747" Type="http://schemas.openxmlformats.org/officeDocument/2006/relationships/table" Target="../tables/table60.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29.xml"/><Relationship Id="rId758" Type="http://schemas.openxmlformats.org/officeDocument/2006/relationships/comments" Target="../comments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40.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5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6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5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6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8.xml"/><Relationship Id="rId709" Type="http://schemas.openxmlformats.org/officeDocument/2006/relationships/table" Target="../tables/table22.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13.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2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35.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46.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5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68.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1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3.xml"/><Relationship Id="rId704" Type="http://schemas.openxmlformats.org/officeDocument/2006/relationships/table" Target="../tables/table1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28.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39.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5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85.xml"/><Relationship Id="rId7" Type="http://schemas.openxmlformats.org/officeDocument/2006/relationships/table" Target="../tables/table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88.xml"/><Relationship Id="rId5" Type="http://schemas.openxmlformats.org/officeDocument/2006/relationships/ctrlProp" Target="../ctrlProps/ctrlProp687.xml"/><Relationship Id="rId4" Type="http://schemas.openxmlformats.org/officeDocument/2006/relationships/ctrlProp" Target="../ctrlProps/ctrlProp6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19"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9" t="s">
        <v>15167</v>
      </c>
      <c r="C6" s="89"/>
    </row>
    <row r="7" spans="2:7" ht="18" x14ac:dyDescent="0.25">
      <c r="B7" s="52" t="s">
        <v>5214</v>
      </c>
      <c r="C7" s="53">
        <f ca="1">PACC!B10</f>
        <v>42692633</v>
      </c>
      <c r="G7" s="28"/>
    </row>
    <row r="8" spans="2:7" ht="18" x14ac:dyDescent="0.25">
      <c r="B8" s="54" t="s">
        <v>3640</v>
      </c>
      <c r="C8" s="55">
        <f ca="1">PACC!B9</f>
        <v>70</v>
      </c>
      <c r="G8" s="28"/>
    </row>
    <row r="9" spans="2:7" ht="18" x14ac:dyDescent="0.25">
      <c r="B9" s="54" t="s">
        <v>5771</v>
      </c>
      <c r="C9" s="56" t="str">
        <f>IF(PACC!E6="","",PACC!E6)</f>
        <v>0201</v>
      </c>
      <c r="G9" s="28"/>
    </row>
    <row r="10" spans="2:7" ht="18" x14ac:dyDescent="0.25">
      <c r="B10" s="54" t="s">
        <v>873</v>
      </c>
      <c r="C10" s="56" t="str">
        <f>IF(PACC!E7="","",PACC!E7)</f>
        <v>02</v>
      </c>
      <c r="G10" s="28"/>
    </row>
    <row r="11" spans="2:7" ht="18" x14ac:dyDescent="0.25">
      <c r="B11" s="54" t="s">
        <v>3361</v>
      </c>
      <c r="C11" s="56" t="str">
        <f>IF(PACC!E8="","",PACC!E8)</f>
        <v>0016</v>
      </c>
      <c r="G11" s="28"/>
    </row>
    <row r="12" spans="2:7" ht="16.5" customHeight="1" x14ac:dyDescent="0.25">
      <c r="B12" s="54" t="s">
        <v>17724</v>
      </c>
      <c r="C12" s="56" t="str">
        <f>IF(PACC!E9="","",PACC!E9)</f>
        <v>Dirección General de Desarrollo Fronterizo</v>
      </c>
      <c r="G12" s="28"/>
    </row>
    <row r="13" spans="2:7" ht="16.5" customHeight="1" x14ac:dyDescent="0.25">
      <c r="B13" s="54" t="s">
        <v>18227</v>
      </c>
      <c r="C13" s="57">
        <f>IF(PACC!E11="","",PACC!E11)</f>
        <v>2023</v>
      </c>
      <c r="G13" s="29"/>
    </row>
    <row r="14" spans="2:7" ht="16.5" customHeight="1" x14ac:dyDescent="0.25">
      <c r="B14" s="54" t="s">
        <v>4035</v>
      </c>
      <c r="C14" s="75" t="str">
        <f>IF(PACC!E12="","",PACC!E12)</f>
        <v/>
      </c>
      <c r="G14" s="29"/>
    </row>
    <row r="15" spans="2:7" x14ac:dyDescent="0.25">
      <c r="B15" s="90" t="s">
        <v>3405</v>
      </c>
      <c r="C15" s="90"/>
    </row>
    <row r="16" spans="2:7" x14ac:dyDescent="0.25">
      <c r="B16" s="58" t="s">
        <v>10693</v>
      </c>
      <c r="C16" s="53">
        <f ca="1">SUMIF(ObjetoContratacionOculto,"="&amp;Bienes,TotalEstColumnValue)</f>
        <v>31697783</v>
      </c>
    </row>
    <row r="17" spans="2:3" x14ac:dyDescent="0.25">
      <c r="B17" s="58" t="s">
        <v>528</v>
      </c>
      <c r="C17" s="53">
        <f>SUMIF(ObjetoContratacionOculto,"="&amp;Obras,TotalEstColumnValue)</f>
        <v>0</v>
      </c>
    </row>
    <row r="18" spans="2:3" x14ac:dyDescent="0.25">
      <c r="B18" s="58" t="s">
        <v>91</v>
      </c>
      <c r="C18" s="53">
        <f ca="1">SUMIF(ObjetoContratacionOculto,"="&amp;Servicios,TotalEstColumnValue)</f>
        <v>10994850</v>
      </c>
    </row>
    <row r="19" spans="2:3" x14ac:dyDescent="0.25">
      <c r="B19" s="58" t="s">
        <v>6783</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90" t="s">
        <v>16803</v>
      </c>
      <c r="C21" s="90"/>
    </row>
    <row r="22" spans="2:3" x14ac:dyDescent="0.25">
      <c r="B22" s="58" t="s">
        <v>11797</v>
      </c>
      <c r="C22" s="53">
        <f ca="1">SUMIF(MIPYMEOculto,"="&amp;MIPYMESí,TotalEstColumnValue)</f>
        <v>6524930</v>
      </c>
    </row>
    <row r="23" spans="2:3" x14ac:dyDescent="0.25">
      <c r="B23" s="58" t="s">
        <v>17857</v>
      </c>
      <c r="C23" s="53">
        <f>SUMIF(MIPYMEOculto,"="&amp;MIPYMEMujer,TotalEstColumnValue)</f>
        <v>0</v>
      </c>
    </row>
    <row r="24" spans="2:3" x14ac:dyDescent="0.25">
      <c r="B24" s="58" t="s">
        <v>3561</v>
      </c>
      <c r="C24" s="53">
        <f ca="1">SUMIF(MIPYMEOculto,"="&amp;MIPYMENo,TotalEstColumnValue)</f>
        <v>36167703</v>
      </c>
    </row>
    <row r="25" spans="2:3" x14ac:dyDescent="0.25">
      <c r="B25" s="89" t="s">
        <v>14393</v>
      </c>
      <c r="C25" s="89"/>
    </row>
    <row r="26" spans="2:3" x14ac:dyDescent="0.25">
      <c r="B26" s="58" t="s">
        <v>10104</v>
      </c>
      <c r="C26" s="53">
        <f ca="1">SUMIF(ProcedimientoOculto,"="&amp;ModCU,TotalEstColumnValue)</f>
        <v>4101913</v>
      </c>
    </row>
    <row r="27" spans="2:3" x14ac:dyDescent="0.25">
      <c r="B27" s="58" t="s">
        <v>9175</v>
      </c>
      <c r="C27" s="53">
        <f ca="1">SUMIF(ProcedimientoOculto,"="&amp;ModCM,TotalEstColumnValue)</f>
        <v>14314720</v>
      </c>
    </row>
    <row r="28" spans="2:3" x14ac:dyDescent="0.25">
      <c r="B28" s="58" t="s">
        <v>11065</v>
      </c>
      <c r="C28" s="53">
        <f ca="1">SUMIF(ProcedimientoOculto,"="&amp;ModCP,TotalEstColumnValue)</f>
        <v>24276000</v>
      </c>
    </row>
    <row r="29" spans="2:3" x14ac:dyDescent="0.25">
      <c r="B29" s="58" t="s">
        <v>7890</v>
      </c>
      <c r="C29" s="53">
        <f>SUMIF(ProcedimientoOculto,"="&amp;ModLP,TotalEstColumnValue)</f>
        <v>0</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5122</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256"/>
  <sheetViews>
    <sheetView tabSelected="1" zoomScale="110" zoomScaleNormal="110" zoomScaleSheetLayoutView="100" workbookViewId="0">
      <selection activeCell="C1173" sqref="C1173"/>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3"/>
      <c r="B1" s="42"/>
      <c r="C1" s="30"/>
      <c r="D1" s="30"/>
      <c r="E1" s="1"/>
      <c r="F1" s="42"/>
      <c r="G1" s="42"/>
      <c r="H1" s="2"/>
      <c r="I1" s="31"/>
      <c r="J1" s="31"/>
      <c r="K1" s="10"/>
      <c r="L1" s="10"/>
      <c r="M1" s="10"/>
    </row>
    <row r="2" spans="1:13" s="3" customFormat="1" ht="18" x14ac:dyDescent="0.25">
      <c r="A2" s="93"/>
      <c r="B2" s="96" t="s">
        <v>1389</v>
      </c>
      <c r="C2" s="96"/>
      <c r="D2" s="96"/>
      <c r="E2" s="96"/>
      <c r="F2" s="60"/>
      <c r="G2" s="42"/>
      <c r="H2" s="10"/>
    </row>
    <row r="3" spans="1:13" s="3" customFormat="1" ht="18" x14ac:dyDescent="0.25">
      <c r="A3" s="93"/>
      <c r="B3" s="97" t="str">
        <f>"AÑO "&amp;E11</f>
        <v>AÑO 2023</v>
      </c>
      <c r="C3" s="97"/>
      <c r="D3" s="97"/>
      <c r="E3" s="97"/>
      <c r="F3" s="61"/>
      <c r="G3" s="42"/>
      <c r="H3" s="10"/>
    </row>
    <row r="4" spans="1:13" s="3" customFormat="1" ht="18" x14ac:dyDescent="0.25">
      <c r="A4" s="93"/>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5260</v>
      </c>
      <c r="E6" s="94" t="s">
        <v>13269</v>
      </c>
      <c r="F6" s="95"/>
    </row>
    <row r="7" spans="1:13" s="43" customFormat="1" ht="13.5" x14ac:dyDescent="0.25">
      <c r="A7" s="36" t="s">
        <v>16009</v>
      </c>
      <c r="B7" s="44"/>
      <c r="C7" s="44"/>
      <c r="D7" s="46" t="s">
        <v>10082</v>
      </c>
      <c r="E7" s="94" t="s">
        <v>5700</v>
      </c>
      <c r="F7" s="95"/>
    </row>
    <row r="8" spans="1:13" s="43" customFormat="1" ht="13.5" x14ac:dyDescent="0.25">
      <c r="A8" s="44"/>
      <c r="B8" s="44"/>
      <c r="C8" s="44"/>
      <c r="D8" s="46" t="s">
        <v>11675</v>
      </c>
      <c r="E8" s="94" t="s">
        <v>8846</v>
      </c>
      <c r="F8" s="95"/>
    </row>
    <row r="9" spans="1:13" s="43" customFormat="1" ht="13.5" x14ac:dyDescent="0.25">
      <c r="A9" s="38" t="s">
        <v>3826</v>
      </c>
      <c r="B9" s="48">
        <f ca="1">COUNTIFS(TotalEstColumnName,"="&amp;TotalEstLabel,TotalEstColumnValue,"&gt;0")</f>
        <v>70</v>
      </c>
      <c r="C9" s="44"/>
      <c r="D9" s="46" t="s">
        <v>6839</v>
      </c>
      <c r="E9" s="94" t="s">
        <v>16150</v>
      </c>
      <c r="F9" s="95"/>
    </row>
    <row r="10" spans="1:13" s="43" customFormat="1" ht="13.5" x14ac:dyDescent="0.25">
      <c r="A10" s="40" t="s">
        <v>17061</v>
      </c>
      <c r="B10" s="47">
        <f ca="1">SUMIF(TotalEstColumnName,"="&amp;TotalEstLabel,TotalEstColumnValue)</f>
        <v>42692633</v>
      </c>
      <c r="C10" s="44"/>
      <c r="D10" s="46" t="s">
        <v>14707</v>
      </c>
      <c r="E10" s="94" t="s">
        <v>5280</v>
      </c>
      <c r="F10" s="95"/>
    </row>
    <row r="11" spans="1:13" s="43" customFormat="1" ht="13.5" x14ac:dyDescent="0.25">
      <c r="A11" s="39"/>
      <c r="B11" s="39"/>
      <c r="C11" s="44"/>
      <c r="D11" s="46" t="s">
        <v>3422</v>
      </c>
      <c r="E11" s="98">
        <v>2023</v>
      </c>
      <c r="F11" s="99"/>
    </row>
    <row r="12" spans="1:13" s="43" customFormat="1" ht="13.5" x14ac:dyDescent="0.25">
      <c r="A12" s="37"/>
      <c r="B12" s="37"/>
      <c r="C12" s="37"/>
      <c r="D12" s="46" t="s">
        <v>3493</v>
      </c>
      <c r="E12" s="100" t="s">
        <v>6781</v>
      </c>
      <c r="F12" s="101"/>
    </row>
    <row r="15" spans="1:13" ht="33.950000000000003" customHeight="1" x14ac:dyDescent="0.25">
      <c r="A15" s="64" t="s">
        <v>16383</v>
      </c>
      <c r="B15" s="64" t="s">
        <v>161</v>
      </c>
      <c r="C15" s="64" t="s">
        <v>11725</v>
      </c>
      <c r="D15" s="64" t="s">
        <v>14379</v>
      </c>
      <c r="E15" s="64" t="s">
        <v>10963</v>
      </c>
      <c r="F15" s="64" t="s">
        <v>11096</v>
      </c>
    </row>
    <row r="16" spans="1:13" ht="13.5" customHeight="1" x14ac:dyDescent="0.25">
      <c r="A16" s="66" t="s">
        <v>18832</v>
      </c>
      <c r="B16" s="66" t="s">
        <v>18833</v>
      </c>
      <c r="C16" s="66" t="s">
        <v>17798</v>
      </c>
      <c r="D16" s="66" t="s">
        <v>10172</v>
      </c>
      <c r="E16" s="66" t="s">
        <v>8856</v>
      </c>
      <c r="F16" s="66" t="s">
        <v>6781</v>
      </c>
    </row>
    <row r="17" spans="1:6" ht="14.1" customHeight="1" x14ac:dyDescent="0.25">
      <c r="A17" s="91" t="s">
        <v>14829</v>
      </c>
      <c r="B17" s="67" t="s">
        <v>8529</v>
      </c>
      <c r="C17" s="77">
        <v>44936</v>
      </c>
      <c r="D17" s="91" t="s">
        <v>9387</v>
      </c>
      <c r="E17" s="79" t="s">
        <v>13094</v>
      </c>
      <c r="F17" s="80" t="s">
        <v>3080</v>
      </c>
    </row>
    <row r="18" spans="1:6" ht="14.1" customHeight="1" x14ac:dyDescent="0.25">
      <c r="A18" s="92"/>
      <c r="B18" s="67" t="s">
        <v>1786</v>
      </c>
      <c r="C18" s="78">
        <f>IF(C17="","",IF(AND(MONTH(C17)&gt;=1,MONTH(C17)&lt;=3),1,IF(AND(MONTH(C17)&gt;=4,MONTH(C17)&lt;=6),2,IF(AND(MONTH(C17)&gt;=7,MONTH(C17)&lt;=9),3,4))))</f>
        <v>1</v>
      </c>
      <c r="D18" s="92"/>
      <c r="E18" s="79" t="s">
        <v>2417</v>
      </c>
      <c r="F18" s="80" t="s">
        <v>11113</v>
      </c>
    </row>
    <row r="19" spans="1:6" ht="14.1" customHeight="1" x14ac:dyDescent="0.25">
      <c r="A19" s="92"/>
      <c r="B19" s="67" t="s">
        <v>12943</v>
      </c>
      <c r="C19" s="77">
        <v>44941</v>
      </c>
      <c r="D19" s="92"/>
      <c r="E19" s="79" t="s">
        <v>3073</v>
      </c>
      <c r="F19" s="80" t="s">
        <v>11113</v>
      </c>
    </row>
    <row r="20" spans="1:6" ht="14.1" customHeight="1" x14ac:dyDescent="0.25">
      <c r="A20" s="92"/>
      <c r="B20" s="67" t="s">
        <v>1786</v>
      </c>
      <c r="C20" s="78">
        <f>IF(C19="","",IF(AND(MONTH(C19)&gt;=1,MONTH(C19)&lt;=3),1,IF(AND(MONTH(C19)&gt;=4,MONTH(C19)&lt;=6),2,IF(AND(MONTH(C19)&gt;=7,MONTH(C19)&lt;=9),3,4))))</f>
        <v>1</v>
      </c>
      <c r="D20" s="92"/>
      <c r="E20" s="79" t="s">
        <v>13193</v>
      </c>
      <c r="F20" s="80" t="s">
        <v>11113</v>
      </c>
    </row>
    <row r="22" spans="1:6" ht="14.1" customHeight="1" x14ac:dyDescent="0.25">
      <c r="A22" s="72" t="s">
        <v>15735</v>
      </c>
      <c r="B22" s="72" t="s">
        <v>16146</v>
      </c>
      <c r="C22" s="72" t="s">
        <v>15641</v>
      </c>
      <c r="D22" s="72" t="s">
        <v>15251</v>
      </c>
      <c r="E22" s="72" t="s">
        <v>6933</v>
      </c>
      <c r="F22" s="72" t="s">
        <v>15280</v>
      </c>
    </row>
    <row r="23" spans="1:6" ht="14.1" customHeight="1" x14ac:dyDescent="0.25">
      <c r="A23" s="81">
        <v>10151801</v>
      </c>
      <c r="B23" s="69" t="str">
        <f t="shared" ref="B23:B48" ca="1" si="0">IFERROR(INDEX(UNSPSCDes,MATCH(INDIRECT(ADDRESS(ROW(),COLUMN()-1,4)),UNSPSCCode,0)),"")</f>
        <v>Semillas o plántulas de pimienta</v>
      </c>
      <c r="C23" s="82" t="s">
        <v>15636</v>
      </c>
      <c r="D23" s="81">
        <v>3</v>
      </c>
      <c r="E23" s="71">
        <v>700</v>
      </c>
      <c r="F23" s="70">
        <f t="shared" ref="F23:F48" ca="1" si="1">INDIRECT(ADDRESS(ROW(),COLUMN()-2,4))*INDIRECT(ADDRESS(ROW(),COLUMN()-1,4))</f>
        <v>2100</v>
      </c>
    </row>
    <row r="24" spans="1:6" ht="13.5" customHeight="1" x14ac:dyDescent="0.25">
      <c r="A24" s="81">
        <v>10151803</v>
      </c>
      <c r="B24" s="69" t="str">
        <f t="shared" ca="1" si="0"/>
        <v>Semillas o plántulas de canela</v>
      </c>
      <c r="C24" s="82" t="s">
        <v>15636</v>
      </c>
      <c r="D24" s="81">
        <v>3</v>
      </c>
      <c r="E24" s="71">
        <v>700</v>
      </c>
      <c r="F24" s="70">
        <f t="shared" ca="1" si="1"/>
        <v>2100</v>
      </c>
    </row>
    <row r="25" spans="1:6" ht="13.5" customHeight="1" x14ac:dyDescent="0.25">
      <c r="A25" s="81">
        <v>10151804</v>
      </c>
      <c r="B25" s="69" t="str">
        <f t="shared" ca="1" si="0"/>
        <v>Semillas o plántulas de clavo de olor</v>
      </c>
      <c r="C25" s="82" t="s">
        <v>1449</v>
      </c>
      <c r="D25" s="81">
        <v>3</v>
      </c>
      <c r="E25" s="71">
        <v>1000</v>
      </c>
      <c r="F25" s="70">
        <f t="shared" ca="1" si="1"/>
        <v>3000</v>
      </c>
    </row>
    <row r="26" spans="1:6" ht="13.5" customHeight="1" x14ac:dyDescent="0.25">
      <c r="A26" s="81">
        <v>10151806</v>
      </c>
      <c r="B26" s="69" t="str">
        <f t="shared" ca="1" si="0"/>
        <v>Semillas o plántulas de jengibre</v>
      </c>
      <c r="C26" s="82" t="s">
        <v>15636</v>
      </c>
      <c r="D26" s="81">
        <v>3</v>
      </c>
      <c r="E26" s="71">
        <v>200</v>
      </c>
      <c r="F26" s="70">
        <f t="shared" ca="1" si="1"/>
        <v>600</v>
      </c>
    </row>
    <row r="27" spans="1:6" ht="13.5" customHeight="1" x14ac:dyDescent="0.25">
      <c r="A27" s="81">
        <v>10161904</v>
      </c>
      <c r="B27" s="69" t="str">
        <f t="shared" ca="1" si="0"/>
        <v>Flores secas</v>
      </c>
      <c r="C27" s="82" t="s">
        <v>15636</v>
      </c>
      <c r="D27" s="81">
        <v>2</v>
      </c>
      <c r="E27" s="71">
        <v>900</v>
      </c>
      <c r="F27" s="70">
        <f t="shared" ca="1" si="1"/>
        <v>1800</v>
      </c>
    </row>
    <row r="28" spans="1:6" ht="13.5" customHeight="1" x14ac:dyDescent="0.25">
      <c r="A28" s="81">
        <v>10161904</v>
      </c>
      <c r="B28" s="69" t="str">
        <f t="shared" ca="1" si="0"/>
        <v>Flores secas</v>
      </c>
      <c r="C28" s="82" t="s">
        <v>15636</v>
      </c>
      <c r="D28" s="81">
        <v>2</v>
      </c>
      <c r="E28" s="71">
        <v>1150</v>
      </c>
      <c r="F28" s="70">
        <f t="shared" ca="1" si="1"/>
        <v>2300</v>
      </c>
    </row>
    <row r="29" spans="1:6" ht="13.5" customHeight="1" x14ac:dyDescent="0.25">
      <c r="A29" s="81">
        <v>50101716</v>
      </c>
      <c r="B29" s="69" t="str">
        <f t="shared" ca="1" si="0"/>
        <v>Nueces y semillas enteras</v>
      </c>
      <c r="C29" s="82" t="s">
        <v>1449</v>
      </c>
      <c r="D29" s="81">
        <v>3</v>
      </c>
      <c r="E29" s="71">
        <v>450</v>
      </c>
      <c r="F29" s="70">
        <f t="shared" ca="1" si="1"/>
        <v>1350</v>
      </c>
    </row>
    <row r="30" spans="1:6" ht="13.5" customHeight="1" x14ac:dyDescent="0.25">
      <c r="A30" s="81">
        <v>50101717</v>
      </c>
      <c r="B30" s="69" t="str">
        <f t="shared" ca="1" si="0"/>
        <v>Nueces y semillas sin cascara</v>
      </c>
      <c r="C30" s="82" t="s">
        <v>1449</v>
      </c>
      <c r="D30" s="81">
        <v>3</v>
      </c>
      <c r="E30" s="71">
        <v>500</v>
      </c>
      <c r="F30" s="70">
        <f t="shared" ca="1" si="1"/>
        <v>1500</v>
      </c>
    </row>
    <row r="31" spans="1:6" ht="13.5" customHeight="1" x14ac:dyDescent="0.25">
      <c r="A31" s="81">
        <v>50101717</v>
      </c>
      <c r="B31" s="69" t="str">
        <f t="shared" ca="1" si="0"/>
        <v>Nueces y semillas sin cascara</v>
      </c>
      <c r="C31" s="82" t="s">
        <v>1449</v>
      </c>
      <c r="D31" s="81">
        <v>3</v>
      </c>
      <c r="E31" s="71">
        <v>1800</v>
      </c>
      <c r="F31" s="70">
        <f t="shared" ca="1" si="1"/>
        <v>5400</v>
      </c>
    </row>
    <row r="32" spans="1:6" ht="13.5" customHeight="1" x14ac:dyDescent="0.25">
      <c r="A32" s="81">
        <v>50131701</v>
      </c>
      <c r="B32" s="69" t="str">
        <f t="shared" ca="1" si="0"/>
        <v>Productos de leche o mantequilla frescos</v>
      </c>
      <c r="C32" s="82" t="s">
        <v>1449</v>
      </c>
      <c r="D32" s="81">
        <v>40</v>
      </c>
      <c r="E32" s="71">
        <v>60</v>
      </c>
      <c r="F32" s="70">
        <f t="shared" ca="1" si="1"/>
        <v>2400</v>
      </c>
    </row>
    <row r="33" spans="1:6" ht="13.5" customHeight="1" x14ac:dyDescent="0.25">
      <c r="A33" s="81">
        <v>50131702</v>
      </c>
      <c r="B33" s="69" t="str">
        <f t="shared" ca="1" si="0"/>
        <v>Productos de leche o mantequilla de estante</v>
      </c>
      <c r="C33" s="82" t="s">
        <v>16989</v>
      </c>
      <c r="D33" s="81">
        <v>3</v>
      </c>
      <c r="E33" s="71">
        <v>1400</v>
      </c>
      <c r="F33" s="70">
        <f t="shared" ca="1" si="1"/>
        <v>4200</v>
      </c>
    </row>
    <row r="34" spans="1:6" ht="13.5" customHeight="1" x14ac:dyDescent="0.25">
      <c r="A34" s="81">
        <v>50131702</v>
      </c>
      <c r="B34" s="69" t="str">
        <f t="shared" ca="1" si="0"/>
        <v>Productos de leche o mantequilla de estante</v>
      </c>
      <c r="C34" s="82" t="s">
        <v>16989</v>
      </c>
      <c r="D34" s="81">
        <v>3</v>
      </c>
      <c r="E34" s="71">
        <v>1050</v>
      </c>
      <c r="F34" s="70">
        <f t="shared" ca="1" si="1"/>
        <v>3150</v>
      </c>
    </row>
    <row r="35" spans="1:6" ht="13.5" customHeight="1" x14ac:dyDescent="0.25">
      <c r="A35" s="81">
        <v>50131801</v>
      </c>
      <c r="B35" s="69" t="str">
        <f t="shared" ca="1" si="0"/>
        <v>Queso natural</v>
      </c>
      <c r="C35" s="82" t="s">
        <v>15636</v>
      </c>
      <c r="D35" s="81">
        <v>20</v>
      </c>
      <c r="E35" s="71">
        <v>500</v>
      </c>
      <c r="F35" s="70">
        <f t="shared" ca="1" si="1"/>
        <v>10000</v>
      </c>
    </row>
    <row r="36" spans="1:6" ht="13.5" customHeight="1" x14ac:dyDescent="0.25">
      <c r="A36" s="81">
        <v>50131801</v>
      </c>
      <c r="B36" s="69" t="str">
        <f t="shared" ca="1" si="0"/>
        <v>Queso natural</v>
      </c>
      <c r="C36" s="82" t="s">
        <v>15636</v>
      </c>
      <c r="D36" s="81">
        <v>20</v>
      </c>
      <c r="E36" s="71">
        <v>510</v>
      </c>
      <c r="F36" s="70">
        <f t="shared" ca="1" si="1"/>
        <v>10200</v>
      </c>
    </row>
    <row r="37" spans="1:6" ht="13.5" customHeight="1" x14ac:dyDescent="0.25">
      <c r="A37" s="81">
        <v>50161511</v>
      </c>
      <c r="B37" s="69" t="str">
        <f t="shared" ca="1" si="0"/>
        <v>Chocolate o sustituto de chocolate</v>
      </c>
      <c r="C37" s="82" t="s">
        <v>1449</v>
      </c>
      <c r="D37" s="81">
        <v>8</v>
      </c>
      <c r="E37" s="71">
        <v>495</v>
      </c>
      <c r="F37" s="70">
        <f t="shared" ca="1" si="1"/>
        <v>3960</v>
      </c>
    </row>
    <row r="38" spans="1:6" ht="13.5" customHeight="1" x14ac:dyDescent="0.25">
      <c r="A38" s="81">
        <v>50161814</v>
      </c>
      <c r="B38" s="69" t="str">
        <f t="shared" ca="1" si="0"/>
        <v>Azúcar o sustituto de azúcar, confite</v>
      </c>
      <c r="C38" s="82" t="s">
        <v>4735</v>
      </c>
      <c r="D38" s="81">
        <v>3</v>
      </c>
      <c r="E38" s="71">
        <v>300</v>
      </c>
      <c r="F38" s="70">
        <f t="shared" ca="1" si="1"/>
        <v>900</v>
      </c>
    </row>
    <row r="39" spans="1:6" ht="13.5" customHeight="1" x14ac:dyDescent="0.25">
      <c r="A39" s="81">
        <v>50161814</v>
      </c>
      <c r="B39" s="69" t="str">
        <f t="shared" ca="1" si="0"/>
        <v>Azúcar o sustituto de azúcar, confite</v>
      </c>
      <c r="C39" s="82" t="s">
        <v>4735</v>
      </c>
      <c r="D39" s="81">
        <v>3</v>
      </c>
      <c r="E39" s="71">
        <v>250</v>
      </c>
      <c r="F39" s="70">
        <f t="shared" ca="1" si="1"/>
        <v>750</v>
      </c>
    </row>
    <row r="40" spans="1:6" ht="13.5" customHeight="1" x14ac:dyDescent="0.25">
      <c r="A40" s="81">
        <v>50181909</v>
      </c>
      <c r="B40" s="69" t="str">
        <f t="shared" ca="1" si="0"/>
        <v>Galletas de soda</v>
      </c>
      <c r="C40" s="82" t="s">
        <v>16989</v>
      </c>
      <c r="D40" s="81">
        <v>20</v>
      </c>
      <c r="E40" s="71">
        <v>220</v>
      </c>
      <c r="F40" s="70">
        <f t="shared" ca="1" si="1"/>
        <v>4400</v>
      </c>
    </row>
    <row r="41" spans="1:6" ht="13.5" customHeight="1" x14ac:dyDescent="0.25">
      <c r="A41" s="81">
        <v>50192111</v>
      </c>
      <c r="B41" s="69" t="str">
        <f t="shared" ca="1" si="0"/>
        <v>Carne seca o procesada</v>
      </c>
      <c r="C41" s="82" t="s">
        <v>15636</v>
      </c>
      <c r="D41" s="81">
        <v>20</v>
      </c>
      <c r="E41" s="71">
        <v>450</v>
      </c>
      <c r="F41" s="70">
        <f t="shared" ca="1" si="1"/>
        <v>9000</v>
      </c>
    </row>
    <row r="42" spans="1:6" ht="13.5" customHeight="1" x14ac:dyDescent="0.25">
      <c r="A42" s="81">
        <v>50201711</v>
      </c>
      <c r="B42" s="69" t="str">
        <f t="shared" ca="1" si="0"/>
        <v>Té instantáneo</v>
      </c>
      <c r="C42" s="82" t="s">
        <v>1449</v>
      </c>
      <c r="D42" s="81">
        <v>3</v>
      </c>
      <c r="E42" s="71">
        <v>700</v>
      </c>
      <c r="F42" s="70">
        <f t="shared" ca="1" si="1"/>
        <v>2100</v>
      </c>
    </row>
    <row r="43" spans="1:6" ht="13.5" customHeight="1" x14ac:dyDescent="0.25">
      <c r="A43" s="81">
        <v>50201713</v>
      </c>
      <c r="B43" s="69" t="str">
        <f t="shared" ca="1" si="0"/>
        <v>Bolsas de té</v>
      </c>
      <c r="C43" s="82" t="s">
        <v>16989</v>
      </c>
      <c r="D43" s="81">
        <v>3</v>
      </c>
      <c r="E43" s="71">
        <v>350</v>
      </c>
      <c r="F43" s="70">
        <f t="shared" ca="1" si="1"/>
        <v>1050</v>
      </c>
    </row>
    <row r="44" spans="1:6" ht="13.5" customHeight="1" x14ac:dyDescent="0.25">
      <c r="A44" s="81">
        <v>50201714</v>
      </c>
      <c r="B44" s="69" t="str">
        <f t="shared" ca="1" si="0"/>
        <v>Cremas no lácteas</v>
      </c>
      <c r="C44" s="82" t="s">
        <v>1449</v>
      </c>
      <c r="D44" s="81">
        <v>4</v>
      </c>
      <c r="E44" s="71">
        <v>650</v>
      </c>
      <c r="F44" s="70">
        <f t="shared" ca="1" si="1"/>
        <v>2600</v>
      </c>
    </row>
    <row r="45" spans="1:6" ht="13.5" customHeight="1" x14ac:dyDescent="0.25">
      <c r="A45" s="81">
        <v>50202301</v>
      </c>
      <c r="B45" s="69" t="str">
        <f t="shared" ca="1" si="0"/>
        <v>Agua</v>
      </c>
      <c r="C45" s="82" t="s">
        <v>4735</v>
      </c>
      <c r="D45" s="81">
        <v>15</v>
      </c>
      <c r="E45" s="71">
        <v>400</v>
      </c>
      <c r="F45" s="70">
        <f t="shared" ca="1" si="1"/>
        <v>6000</v>
      </c>
    </row>
    <row r="46" spans="1:6" ht="13.5" customHeight="1" x14ac:dyDescent="0.25">
      <c r="A46" s="81">
        <v>50202304</v>
      </c>
      <c r="B46" s="69" t="str">
        <f t="shared" ca="1" si="0"/>
        <v>Jugos de repisa</v>
      </c>
      <c r="C46" s="82" t="s">
        <v>1449</v>
      </c>
      <c r="D46" s="81">
        <v>48</v>
      </c>
      <c r="E46" s="71">
        <v>120</v>
      </c>
      <c r="F46" s="70">
        <f t="shared" ca="1" si="1"/>
        <v>5760</v>
      </c>
    </row>
    <row r="47" spans="1:6" ht="13.5" customHeight="1" x14ac:dyDescent="0.25">
      <c r="A47" s="81">
        <v>50202304</v>
      </c>
      <c r="B47" s="69" t="str">
        <f t="shared" ca="1" si="0"/>
        <v>Jugos de repisa</v>
      </c>
      <c r="C47" s="82" t="s">
        <v>1449</v>
      </c>
      <c r="D47" s="81">
        <v>6</v>
      </c>
      <c r="E47" s="71">
        <v>150</v>
      </c>
      <c r="F47" s="70">
        <f t="shared" ca="1" si="1"/>
        <v>900</v>
      </c>
    </row>
    <row r="48" spans="1:6" ht="13.5" customHeight="1" x14ac:dyDescent="0.25">
      <c r="A48" s="81">
        <v>50221101</v>
      </c>
      <c r="B48" s="69" t="str">
        <f t="shared" ca="1" si="0"/>
        <v>Grano de cereal</v>
      </c>
      <c r="C48" s="82" t="s">
        <v>1449</v>
      </c>
      <c r="D48" s="81">
        <v>3</v>
      </c>
      <c r="E48" s="71">
        <v>200</v>
      </c>
      <c r="F48" s="70">
        <f t="shared" ca="1" si="1"/>
        <v>600</v>
      </c>
    </row>
    <row r="49" spans="1:10" ht="14.1" customHeight="1" x14ac:dyDescent="0.25">
      <c r="E49" s="83" t="s">
        <v>12551</v>
      </c>
      <c r="F49" s="74">
        <f ca="1">SUM(Table4[MONTO TOTAL ESTIMADO])</f>
        <v>88120</v>
      </c>
      <c r="H49" s="26" t="str">
        <f>C16</f>
        <v>Bienes</v>
      </c>
      <c r="I49" s="26" t="str">
        <f>E16</f>
        <v>Sí</v>
      </c>
      <c r="J49" s="26" t="str">
        <f>D16</f>
        <v>Compras por debajo del Umbral</v>
      </c>
    </row>
    <row r="50" spans="1:10" ht="14.1" customHeight="1" thickBot="1" x14ac:dyDescent="0.3"/>
    <row r="51" spans="1:10" ht="33.75" customHeight="1" thickBot="1" x14ac:dyDescent="0.25">
      <c r="A51" s="64" t="s">
        <v>16383</v>
      </c>
      <c r="B51" s="64" t="s">
        <v>161</v>
      </c>
      <c r="C51" s="64" t="s">
        <v>11725</v>
      </c>
      <c r="D51" s="64" t="s">
        <v>14379</v>
      </c>
      <c r="E51" s="64" t="s">
        <v>10963</v>
      </c>
      <c r="F51" s="64" t="s">
        <v>11096</v>
      </c>
      <c r="G51" s="45"/>
      <c r="H51" s="45"/>
      <c r="I51" s="45"/>
      <c r="J51" s="45"/>
    </row>
    <row r="52" spans="1:10" ht="14.1" customHeight="1" thickBot="1" x14ac:dyDescent="0.25">
      <c r="A52" s="66" t="s">
        <v>18832</v>
      </c>
      <c r="B52" s="66" t="s">
        <v>18833</v>
      </c>
      <c r="C52" s="66" t="s">
        <v>17798</v>
      </c>
      <c r="D52" s="66" t="s">
        <v>10172</v>
      </c>
      <c r="E52" s="66" t="s">
        <v>8856</v>
      </c>
      <c r="F52" s="66"/>
      <c r="G52" s="45"/>
      <c r="H52" s="45"/>
      <c r="I52" s="45"/>
      <c r="J52" s="45"/>
    </row>
    <row r="53" spans="1:10" ht="14.1" customHeight="1" thickBot="1" x14ac:dyDescent="0.25">
      <c r="A53" s="91" t="s">
        <v>14829</v>
      </c>
      <c r="B53" s="67" t="s">
        <v>8529</v>
      </c>
      <c r="C53" s="76">
        <v>44967</v>
      </c>
      <c r="D53" s="91" t="s">
        <v>9387</v>
      </c>
      <c r="E53" s="67" t="s">
        <v>13094</v>
      </c>
      <c r="F53" s="66" t="s">
        <v>3080</v>
      </c>
      <c r="G53" s="45"/>
      <c r="H53" s="45"/>
      <c r="I53" s="45"/>
      <c r="J53" s="45"/>
    </row>
    <row r="54" spans="1:10" ht="14.1" customHeight="1" thickBot="1" x14ac:dyDescent="0.25">
      <c r="A54" s="92"/>
      <c r="B54" s="67" t="s">
        <v>1786</v>
      </c>
      <c r="C54" s="65">
        <f>IF(C53="","",IF(AND(MONTH(C53)&gt;=1,MONTH(C53)&lt;=3),1,IF(AND(MONTH(C53)&gt;=4,MONTH(C53)&lt;=6),2,IF(AND(MONTH(C53)&gt;=7,MONTH(C53)&lt;=9),3,4))))</f>
        <v>1</v>
      </c>
      <c r="D54" s="92"/>
      <c r="E54" s="67" t="s">
        <v>2417</v>
      </c>
      <c r="F54" s="66" t="s">
        <v>11113</v>
      </c>
      <c r="G54" s="45"/>
      <c r="H54" s="45"/>
      <c r="I54" s="45"/>
      <c r="J54" s="45"/>
    </row>
    <row r="55" spans="1:10" ht="14.1" customHeight="1" thickBot="1" x14ac:dyDescent="0.25">
      <c r="A55" s="92"/>
      <c r="B55" s="67" t="s">
        <v>12943</v>
      </c>
      <c r="C55" s="76">
        <v>44972</v>
      </c>
      <c r="D55" s="92"/>
      <c r="E55" s="67" t="s">
        <v>3073</v>
      </c>
      <c r="F55" s="66" t="s">
        <v>11113</v>
      </c>
      <c r="G55" s="45"/>
      <c r="H55" s="45"/>
      <c r="I55" s="45"/>
      <c r="J55" s="45"/>
    </row>
    <row r="56" spans="1:10" ht="14.1" customHeight="1" thickBot="1" x14ac:dyDescent="0.25">
      <c r="A56" s="92"/>
      <c r="B56" s="67" t="s">
        <v>1786</v>
      </c>
      <c r="C56" s="65">
        <f>IF(C55="","",IF(AND(MONTH(C55)&gt;=1,MONTH(C55)&lt;=3),1,IF(AND(MONTH(C55)&gt;=4,MONTH(C55)&lt;=6),2,IF(AND(MONTH(C55)&gt;=7,MONTH(C55)&lt;=9),3,4))))</f>
        <v>1</v>
      </c>
      <c r="D56" s="92"/>
      <c r="E56" s="67" t="s">
        <v>13193</v>
      </c>
      <c r="F56" s="66" t="s">
        <v>11113</v>
      </c>
      <c r="G56" s="45"/>
      <c r="H56" s="45"/>
      <c r="I56" s="45"/>
      <c r="J56" s="45"/>
    </row>
    <row r="57" spans="1:10" ht="14.1" customHeight="1" thickBot="1" x14ac:dyDescent="0.25">
      <c r="A57" s="45"/>
      <c r="B57" s="45"/>
      <c r="C57" s="45"/>
      <c r="D57" s="45"/>
      <c r="E57" s="45"/>
      <c r="F57" s="45"/>
      <c r="G57" s="45"/>
      <c r="H57" s="45"/>
      <c r="I57" s="45"/>
      <c r="J57" s="45"/>
    </row>
    <row r="58" spans="1:10" ht="14.1" customHeight="1" thickBot="1" x14ac:dyDescent="0.25">
      <c r="A58" s="72" t="s">
        <v>15735</v>
      </c>
      <c r="B58" s="72" t="s">
        <v>16146</v>
      </c>
      <c r="C58" s="72" t="s">
        <v>15641</v>
      </c>
      <c r="D58" s="72" t="s">
        <v>15251</v>
      </c>
      <c r="E58" s="72" t="s">
        <v>6933</v>
      </c>
      <c r="F58" s="72" t="s">
        <v>15280</v>
      </c>
      <c r="G58" s="45"/>
      <c r="H58" s="45"/>
      <c r="I58" s="45"/>
      <c r="J58" s="45"/>
    </row>
    <row r="59" spans="1:10" ht="14.1" customHeight="1" x14ac:dyDescent="0.2">
      <c r="A59" s="81">
        <v>10151806</v>
      </c>
      <c r="B59" s="69" t="str">
        <f t="shared" ref="B59:B82" ca="1" si="2">IFERROR(INDEX(UNSPSCDes,MATCH(INDIRECT(ADDRESS(ROW(),COLUMN()-1,4)),UNSPSCCode,0)),"")</f>
        <v>Semillas o plántulas de jengibre</v>
      </c>
      <c r="C59" s="81" t="s">
        <v>15636</v>
      </c>
      <c r="D59" s="81">
        <v>3</v>
      </c>
      <c r="E59" s="71">
        <v>200</v>
      </c>
      <c r="F59" s="70">
        <f t="shared" ref="F59:F82" ca="1" si="3">INDIRECT(ADDRESS(ROW(),COLUMN()-2,4))*INDIRECT(ADDRESS(ROW(),COLUMN()-1,4))</f>
        <v>600</v>
      </c>
      <c r="G59" s="45"/>
      <c r="H59" s="45"/>
      <c r="I59" s="45"/>
      <c r="J59" s="45"/>
    </row>
    <row r="60" spans="1:10" ht="13.5" customHeight="1" x14ac:dyDescent="0.2">
      <c r="A60" s="81">
        <v>10161904</v>
      </c>
      <c r="B60" s="69" t="str">
        <f t="shared" ca="1" si="2"/>
        <v>Flores secas</v>
      </c>
      <c r="C60" s="81" t="s">
        <v>15636</v>
      </c>
      <c r="D60" s="81">
        <v>2</v>
      </c>
      <c r="E60" s="71">
        <v>900</v>
      </c>
      <c r="F60" s="70">
        <f t="shared" ca="1" si="3"/>
        <v>1800</v>
      </c>
      <c r="G60" s="45"/>
      <c r="H60" s="45"/>
      <c r="I60" s="45"/>
      <c r="J60" s="45"/>
    </row>
    <row r="61" spans="1:10" ht="13.5" customHeight="1" x14ac:dyDescent="0.2">
      <c r="A61" s="81">
        <v>10161904</v>
      </c>
      <c r="B61" s="69" t="str">
        <f t="shared" ca="1" si="2"/>
        <v>Flores secas</v>
      </c>
      <c r="C61" s="81" t="s">
        <v>15636</v>
      </c>
      <c r="D61" s="81">
        <v>3</v>
      </c>
      <c r="E61" s="71">
        <v>1150</v>
      </c>
      <c r="F61" s="70">
        <f t="shared" ca="1" si="3"/>
        <v>3450</v>
      </c>
      <c r="G61" s="45"/>
      <c r="H61" s="45"/>
      <c r="I61" s="45"/>
      <c r="J61" s="45"/>
    </row>
    <row r="62" spans="1:10" ht="13.5" customHeight="1" x14ac:dyDescent="0.2">
      <c r="A62" s="81">
        <v>50101716</v>
      </c>
      <c r="B62" s="69" t="str">
        <f t="shared" ca="1" si="2"/>
        <v>Nueces y semillas enteras</v>
      </c>
      <c r="C62" s="81" t="s">
        <v>1449</v>
      </c>
      <c r="D62" s="81">
        <v>3</v>
      </c>
      <c r="E62" s="71">
        <v>450</v>
      </c>
      <c r="F62" s="70">
        <f t="shared" ca="1" si="3"/>
        <v>1350</v>
      </c>
      <c r="G62" s="45"/>
      <c r="H62" s="45"/>
      <c r="I62" s="45"/>
      <c r="J62" s="45"/>
    </row>
    <row r="63" spans="1:10" ht="13.5" customHeight="1" x14ac:dyDescent="0.2">
      <c r="A63" s="81">
        <v>50101717</v>
      </c>
      <c r="B63" s="69" t="str">
        <f t="shared" ca="1" si="2"/>
        <v>Nueces y semillas sin cascara</v>
      </c>
      <c r="C63" s="81" t="s">
        <v>1449</v>
      </c>
      <c r="D63" s="81">
        <v>3</v>
      </c>
      <c r="E63" s="71">
        <v>500</v>
      </c>
      <c r="F63" s="70">
        <f t="shared" ca="1" si="3"/>
        <v>1500</v>
      </c>
      <c r="G63" s="45"/>
      <c r="H63" s="45"/>
      <c r="I63" s="45"/>
      <c r="J63" s="45"/>
    </row>
    <row r="64" spans="1:10" ht="13.5" customHeight="1" x14ac:dyDescent="0.2">
      <c r="A64" s="81">
        <v>50101717</v>
      </c>
      <c r="B64" s="69" t="str">
        <f t="shared" ca="1" si="2"/>
        <v>Nueces y semillas sin cascara</v>
      </c>
      <c r="C64" s="81" t="s">
        <v>1449</v>
      </c>
      <c r="D64" s="81">
        <v>3</v>
      </c>
      <c r="E64" s="71">
        <v>1800</v>
      </c>
      <c r="F64" s="70">
        <f t="shared" ca="1" si="3"/>
        <v>5400</v>
      </c>
      <c r="G64" s="45"/>
      <c r="H64" s="45"/>
      <c r="I64" s="45"/>
      <c r="J64" s="45"/>
    </row>
    <row r="65" spans="1:10" ht="13.5" customHeight="1" x14ac:dyDescent="0.2">
      <c r="A65" s="81">
        <v>50131701</v>
      </c>
      <c r="B65" s="69" t="str">
        <f t="shared" ca="1" si="2"/>
        <v>Productos de leche o mantequilla frescos</v>
      </c>
      <c r="C65" s="81" t="s">
        <v>1449</v>
      </c>
      <c r="D65" s="81">
        <v>40</v>
      </c>
      <c r="E65" s="71">
        <v>60</v>
      </c>
      <c r="F65" s="70">
        <f t="shared" ca="1" si="3"/>
        <v>2400</v>
      </c>
      <c r="G65" s="45"/>
      <c r="H65" s="45"/>
      <c r="I65" s="45"/>
      <c r="J65" s="45"/>
    </row>
    <row r="66" spans="1:10" ht="13.5" customHeight="1" x14ac:dyDescent="0.2">
      <c r="A66" s="81">
        <v>50131702</v>
      </c>
      <c r="B66" s="69" t="str">
        <f t="shared" ca="1" si="2"/>
        <v>Productos de leche o mantequilla de estante</v>
      </c>
      <c r="C66" s="81" t="s">
        <v>16989</v>
      </c>
      <c r="D66" s="81">
        <v>3</v>
      </c>
      <c r="E66" s="71">
        <v>1400</v>
      </c>
      <c r="F66" s="70">
        <f t="shared" ca="1" si="3"/>
        <v>4200</v>
      </c>
      <c r="G66" s="45"/>
      <c r="H66" s="45"/>
      <c r="I66" s="45"/>
      <c r="J66" s="45"/>
    </row>
    <row r="67" spans="1:10" ht="13.5" customHeight="1" x14ac:dyDescent="0.2">
      <c r="A67" s="81">
        <v>50131702</v>
      </c>
      <c r="B67" s="69" t="str">
        <f t="shared" ca="1" si="2"/>
        <v>Productos de leche o mantequilla de estante</v>
      </c>
      <c r="C67" s="81" t="s">
        <v>16989</v>
      </c>
      <c r="D67" s="81">
        <v>3</v>
      </c>
      <c r="E67" s="71">
        <v>1050</v>
      </c>
      <c r="F67" s="70">
        <f t="shared" ca="1" si="3"/>
        <v>3150</v>
      </c>
      <c r="G67" s="45"/>
      <c r="H67" s="45"/>
      <c r="I67" s="45"/>
      <c r="J67" s="45"/>
    </row>
    <row r="68" spans="1:10" ht="13.5" customHeight="1" x14ac:dyDescent="0.2">
      <c r="A68" s="81">
        <v>50131801</v>
      </c>
      <c r="B68" s="69" t="str">
        <f t="shared" ca="1" si="2"/>
        <v>Queso natural</v>
      </c>
      <c r="C68" s="81" t="s">
        <v>15636</v>
      </c>
      <c r="D68" s="81">
        <v>20</v>
      </c>
      <c r="E68" s="71">
        <v>500</v>
      </c>
      <c r="F68" s="70">
        <f t="shared" ca="1" si="3"/>
        <v>10000</v>
      </c>
      <c r="G68" s="45"/>
      <c r="H68" s="45"/>
      <c r="I68" s="45"/>
      <c r="J68" s="45"/>
    </row>
    <row r="69" spans="1:10" ht="13.5" customHeight="1" x14ac:dyDescent="0.2">
      <c r="A69" s="81">
        <v>50131801</v>
      </c>
      <c r="B69" s="69" t="str">
        <f t="shared" ca="1" si="2"/>
        <v>Queso natural</v>
      </c>
      <c r="C69" s="81" t="s">
        <v>15636</v>
      </c>
      <c r="D69" s="81">
        <v>20</v>
      </c>
      <c r="E69" s="71">
        <v>510</v>
      </c>
      <c r="F69" s="70">
        <f t="shared" ca="1" si="3"/>
        <v>10200</v>
      </c>
      <c r="G69" s="45"/>
      <c r="H69" s="45"/>
      <c r="I69" s="45"/>
      <c r="J69" s="45"/>
    </row>
    <row r="70" spans="1:10" ht="13.5" customHeight="1" x14ac:dyDescent="0.2">
      <c r="A70" s="81">
        <v>50161511</v>
      </c>
      <c r="B70" s="69" t="str">
        <f t="shared" ca="1" si="2"/>
        <v>Chocolate o sustituto de chocolate</v>
      </c>
      <c r="C70" s="81" t="s">
        <v>1449</v>
      </c>
      <c r="D70" s="81">
        <v>8</v>
      </c>
      <c r="E70" s="71">
        <v>495</v>
      </c>
      <c r="F70" s="70">
        <f t="shared" ca="1" si="3"/>
        <v>3960</v>
      </c>
      <c r="G70" s="45"/>
      <c r="H70" s="45"/>
      <c r="I70" s="45"/>
      <c r="J70" s="45"/>
    </row>
    <row r="71" spans="1:10" ht="13.5" customHeight="1" x14ac:dyDescent="0.2">
      <c r="A71" s="81">
        <v>50161814</v>
      </c>
      <c r="B71" s="69" t="str">
        <f t="shared" ca="1" si="2"/>
        <v>Azúcar o sustituto de azúcar, confite</v>
      </c>
      <c r="C71" s="81" t="s">
        <v>4735</v>
      </c>
      <c r="D71" s="81">
        <v>3</v>
      </c>
      <c r="E71" s="71">
        <v>300</v>
      </c>
      <c r="F71" s="70">
        <f t="shared" ca="1" si="3"/>
        <v>900</v>
      </c>
      <c r="G71" s="45"/>
      <c r="H71" s="45"/>
      <c r="I71" s="45"/>
      <c r="J71" s="45"/>
    </row>
    <row r="72" spans="1:10" ht="13.5" customHeight="1" x14ac:dyDescent="0.2">
      <c r="A72" s="81">
        <v>50161814</v>
      </c>
      <c r="B72" s="69" t="str">
        <f t="shared" ca="1" si="2"/>
        <v>Azúcar o sustituto de azúcar, confite</v>
      </c>
      <c r="C72" s="81" t="s">
        <v>4735</v>
      </c>
      <c r="D72" s="81">
        <v>3</v>
      </c>
      <c r="E72" s="71">
        <v>250</v>
      </c>
      <c r="F72" s="70">
        <f t="shared" ca="1" si="3"/>
        <v>750</v>
      </c>
      <c r="G72" s="45"/>
      <c r="H72" s="45"/>
      <c r="I72" s="45"/>
      <c r="J72" s="45"/>
    </row>
    <row r="73" spans="1:10" ht="13.5" customHeight="1" x14ac:dyDescent="0.2">
      <c r="A73" s="81">
        <v>50181909</v>
      </c>
      <c r="B73" s="69" t="str">
        <f t="shared" ca="1" si="2"/>
        <v>Galletas de soda</v>
      </c>
      <c r="C73" s="81" t="s">
        <v>16989</v>
      </c>
      <c r="D73" s="81">
        <v>20</v>
      </c>
      <c r="E73" s="71">
        <v>220</v>
      </c>
      <c r="F73" s="70">
        <f t="shared" ca="1" si="3"/>
        <v>4400</v>
      </c>
      <c r="G73" s="45"/>
      <c r="H73" s="45"/>
      <c r="I73" s="45"/>
      <c r="J73" s="45"/>
    </row>
    <row r="74" spans="1:10" ht="13.5" customHeight="1" x14ac:dyDescent="0.2">
      <c r="A74" s="81">
        <v>50192111</v>
      </c>
      <c r="B74" s="69" t="str">
        <f t="shared" ca="1" si="2"/>
        <v>Carne seca o procesada</v>
      </c>
      <c r="C74" s="81" t="s">
        <v>15636</v>
      </c>
      <c r="D74" s="81">
        <v>20</v>
      </c>
      <c r="E74" s="71">
        <v>450</v>
      </c>
      <c r="F74" s="70">
        <f t="shared" ca="1" si="3"/>
        <v>9000</v>
      </c>
      <c r="G74" s="45"/>
      <c r="H74" s="45"/>
      <c r="I74" s="45"/>
      <c r="J74" s="45"/>
    </row>
    <row r="75" spans="1:10" ht="13.5" customHeight="1" x14ac:dyDescent="0.2">
      <c r="A75" s="81">
        <v>50201711</v>
      </c>
      <c r="B75" s="69" t="str">
        <f t="shared" ca="1" si="2"/>
        <v>Té instantáneo</v>
      </c>
      <c r="C75" s="81" t="s">
        <v>1449</v>
      </c>
      <c r="D75" s="81">
        <v>3</v>
      </c>
      <c r="E75" s="71">
        <v>700</v>
      </c>
      <c r="F75" s="70">
        <f t="shared" ca="1" si="3"/>
        <v>2100</v>
      </c>
      <c r="G75" s="45"/>
      <c r="H75" s="45"/>
      <c r="I75" s="45"/>
      <c r="J75" s="45"/>
    </row>
    <row r="76" spans="1:10" ht="13.5" customHeight="1" x14ac:dyDescent="0.2">
      <c r="A76" s="81">
        <v>50201713</v>
      </c>
      <c r="B76" s="69" t="str">
        <f t="shared" ca="1" si="2"/>
        <v>Bolsas de té</v>
      </c>
      <c r="C76" s="81" t="s">
        <v>16989</v>
      </c>
      <c r="D76" s="81">
        <v>3</v>
      </c>
      <c r="E76" s="71">
        <v>350</v>
      </c>
      <c r="F76" s="70">
        <f t="shared" ca="1" si="3"/>
        <v>1050</v>
      </c>
      <c r="G76" s="45"/>
      <c r="H76" s="45"/>
      <c r="I76" s="45"/>
      <c r="J76" s="45"/>
    </row>
    <row r="77" spans="1:10" ht="13.5" customHeight="1" x14ac:dyDescent="0.2">
      <c r="A77" s="81">
        <v>50201714</v>
      </c>
      <c r="B77" s="69" t="str">
        <f t="shared" ca="1" si="2"/>
        <v>Cremas no lácteas</v>
      </c>
      <c r="C77" s="81" t="s">
        <v>1449</v>
      </c>
      <c r="D77" s="81">
        <v>4</v>
      </c>
      <c r="E77" s="71">
        <v>650</v>
      </c>
      <c r="F77" s="70">
        <f t="shared" ca="1" si="3"/>
        <v>2600</v>
      </c>
      <c r="G77" s="45"/>
      <c r="H77" s="45"/>
      <c r="I77" s="45"/>
      <c r="J77" s="45"/>
    </row>
    <row r="78" spans="1:10" ht="13.5" customHeight="1" x14ac:dyDescent="0.2">
      <c r="A78" s="81">
        <v>50202301</v>
      </c>
      <c r="B78" s="69" t="str">
        <f t="shared" ca="1" si="2"/>
        <v>Agua</v>
      </c>
      <c r="C78" s="81" t="s">
        <v>4735</v>
      </c>
      <c r="D78" s="81">
        <v>15</v>
      </c>
      <c r="E78" s="71">
        <v>400</v>
      </c>
      <c r="F78" s="70">
        <f t="shared" ca="1" si="3"/>
        <v>6000</v>
      </c>
      <c r="G78" s="45"/>
      <c r="H78" s="45"/>
      <c r="I78" s="45"/>
      <c r="J78" s="45"/>
    </row>
    <row r="79" spans="1:10" ht="13.5" customHeight="1" x14ac:dyDescent="0.2">
      <c r="A79" s="81">
        <v>50202304</v>
      </c>
      <c r="B79" s="69" t="str">
        <f t="shared" ca="1" si="2"/>
        <v>Jugos de repisa</v>
      </c>
      <c r="C79" s="81" t="s">
        <v>1449</v>
      </c>
      <c r="D79" s="81">
        <v>48</v>
      </c>
      <c r="E79" s="71">
        <v>120</v>
      </c>
      <c r="F79" s="70">
        <f t="shared" ca="1" si="3"/>
        <v>5760</v>
      </c>
      <c r="G79" s="45"/>
      <c r="H79" s="45"/>
      <c r="I79" s="45"/>
      <c r="J79" s="45"/>
    </row>
    <row r="80" spans="1:10" ht="13.5" customHeight="1" x14ac:dyDescent="0.2">
      <c r="A80" s="81">
        <v>50202304</v>
      </c>
      <c r="B80" s="69" t="str">
        <f t="shared" ca="1" si="2"/>
        <v>Jugos de repisa</v>
      </c>
      <c r="C80" s="81" t="s">
        <v>1449</v>
      </c>
      <c r="D80" s="81">
        <v>6</v>
      </c>
      <c r="E80" s="71">
        <v>150</v>
      </c>
      <c r="F80" s="70">
        <f t="shared" ca="1" si="3"/>
        <v>900</v>
      </c>
      <c r="G80" s="45"/>
      <c r="H80" s="45"/>
      <c r="I80" s="45"/>
      <c r="J80" s="45"/>
    </row>
    <row r="81" spans="1:10" ht="13.5" customHeight="1" x14ac:dyDescent="0.2">
      <c r="A81" s="81">
        <v>50221101</v>
      </c>
      <c r="B81" s="69" t="str">
        <f t="shared" ca="1" si="2"/>
        <v>Grano de cereal</v>
      </c>
      <c r="C81" s="81" t="s">
        <v>1449</v>
      </c>
      <c r="D81" s="81">
        <v>3</v>
      </c>
      <c r="E81" s="71">
        <v>200</v>
      </c>
      <c r="F81" s="70">
        <f t="shared" ca="1" si="3"/>
        <v>600</v>
      </c>
      <c r="G81" s="45"/>
      <c r="H81" s="45"/>
      <c r="I81" s="45"/>
      <c r="J81" s="45"/>
    </row>
    <row r="82" spans="1:10" ht="13.5" customHeight="1" x14ac:dyDescent="0.2">
      <c r="A82" s="81">
        <v>50151513</v>
      </c>
      <c r="B82" s="69" t="str">
        <f t="shared" ca="1" si="2"/>
        <v>Aceites vegetales o  de planta comestibles</v>
      </c>
      <c r="C82" s="81" t="s">
        <v>1449</v>
      </c>
      <c r="D82" s="81">
        <v>4</v>
      </c>
      <c r="E82" s="71">
        <v>900</v>
      </c>
      <c r="F82" s="70">
        <f t="shared" ca="1" si="3"/>
        <v>3600</v>
      </c>
      <c r="G82" s="45"/>
      <c r="H82" s="45"/>
      <c r="I82" s="45"/>
      <c r="J82" s="45"/>
    </row>
    <row r="83" spans="1:10" ht="14.1" customHeight="1" x14ac:dyDescent="0.2">
      <c r="A83" s="45"/>
      <c r="B83" s="45"/>
      <c r="C83" s="45"/>
      <c r="D83" s="45"/>
      <c r="E83" s="73" t="s">
        <v>12551</v>
      </c>
      <c r="F83" s="74">
        <f ca="1">SUM(Table32[MONTO TOTAL ESTIMADO])</f>
        <v>85670</v>
      </c>
      <c r="G83" s="45"/>
      <c r="H83" s="45" t="str">
        <f>C52</f>
        <v>Bienes</v>
      </c>
      <c r="I83" s="45" t="str">
        <f>E52</f>
        <v>Sí</v>
      </c>
      <c r="J83" s="45" t="str">
        <f>D52</f>
        <v>Compras por debajo del Umbral</v>
      </c>
    </row>
    <row r="84" spans="1:10" ht="14.1" customHeight="1" thickBot="1" x14ac:dyDescent="0.3"/>
    <row r="85" spans="1:10" ht="33.75" customHeight="1" thickBot="1" x14ac:dyDescent="0.25">
      <c r="A85" s="64" t="s">
        <v>16383</v>
      </c>
      <c r="B85" s="64" t="s">
        <v>161</v>
      </c>
      <c r="C85" s="64" t="s">
        <v>11725</v>
      </c>
      <c r="D85" s="64" t="s">
        <v>14379</v>
      </c>
      <c r="E85" s="64" t="s">
        <v>10963</v>
      </c>
      <c r="F85" s="64" t="s">
        <v>11096</v>
      </c>
      <c r="G85" s="45"/>
      <c r="H85" s="45"/>
      <c r="I85" s="45"/>
      <c r="J85" s="45"/>
    </row>
    <row r="86" spans="1:10" ht="14.1" customHeight="1" thickBot="1" x14ac:dyDescent="0.25">
      <c r="A86" s="66" t="s">
        <v>18832</v>
      </c>
      <c r="B86" s="66" t="s">
        <v>18833</v>
      </c>
      <c r="C86" s="66" t="s">
        <v>17798</v>
      </c>
      <c r="D86" s="66" t="s">
        <v>10172</v>
      </c>
      <c r="E86" s="66" t="s">
        <v>8856</v>
      </c>
      <c r="F86" s="66"/>
      <c r="G86" s="45"/>
      <c r="H86" s="45"/>
      <c r="I86" s="45"/>
      <c r="J86" s="45"/>
    </row>
    <row r="87" spans="1:10" ht="14.1" customHeight="1" thickBot="1" x14ac:dyDescent="0.25">
      <c r="A87" s="91" t="s">
        <v>14829</v>
      </c>
      <c r="B87" s="67" t="s">
        <v>8529</v>
      </c>
      <c r="C87" s="76">
        <v>45026</v>
      </c>
      <c r="D87" s="91" t="s">
        <v>9387</v>
      </c>
      <c r="E87" s="67" t="s">
        <v>13094</v>
      </c>
      <c r="F87" s="66" t="s">
        <v>3080</v>
      </c>
      <c r="G87" s="45"/>
      <c r="H87" s="45"/>
      <c r="I87" s="45"/>
      <c r="J87" s="45"/>
    </row>
    <row r="88" spans="1:10" ht="14.1" customHeight="1" thickBot="1" x14ac:dyDescent="0.25">
      <c r="A88" s="92"/>
      <c r="B88" s="67" t="s">
        <v>1786</v>
      </c>
      <c r="C88" s="65">
        <f>IF(C87="","",IF(AND(MONTH(C87)&gt;=1,MONTH(C87)&lt;=3),1,IF(AND(MONTH(C87)&gt;=4,MONTH(C87)&lt;=6),2,IF(AND(MONTH(C87)&gt;=7,MONTH(C87)&lt;=9),3,4))))</f>
        <v>2</v>
      </c>
      <c r="D88" s="92"/>
      <c r="E88" s="67" t="s">
        <v>2417</v>
      </c>
      <c r="F88" s="66" t="s">
        <v>11113</v>
      </c>
      <c r="G88" s="45"/>
      <c r="H88" s="45"/>
      <c r="I88" s="45"/>
      <c r="J88" s="45"/>
    </row>
    <row r="89" spans="1:10" ht="14.1" customHeight="1" thickBot="1" x14ac:dyDescent="0.25">
      <c r="A89" s="92"/>
      <c r="B89" s="67" t="s">
        <v>12943</v>
      </c>
      <c r="C89" s="76">
        <v>45031</v>
      </c>
      <c r="D89" s="92"/>
      <c r="E89" s="67" t="s">
        <v>3073</v>
      </c>
      <c r="F89" s="66" t="s">
        <v>11113</v>
      </c>
      <c r="G89" s="45"/>
      <c r="H89" s="45"/>
      <c r="I89" s="45"/>
      <c r="J89" s="45"/>
    </row>
    <row r="90" spans="1:10" ht="14.1" customHeight="1" thickBot="1" x14ac:dyDescent="0.25">
      <c r="A90" s="92"/>
      <c r="B90" s="67" t="s">
        <v>1786</v>
      </c>
      <c r="C90" s="65">
        <f>IF(C89="","",IF(AND(MONTH(C89)&gt;=1,MONTH(C89)&lt;=3),1,IF(AND(MONTH(C89)&gt;=4,MONTH(C89)&lt;=6),2,IF(AND(MONTH(C89)&gt;=7,MONTH(C89)&lt;=9),3,4))))</f>
        <v>2</v>
      </c>
      <c r="D90" s="92"/>
      <c r="E90" s="67" t="s">
        <v>13193</v>
      </c>
      <c r="F90" s="66" t="s">
        <v>11113</v>
      </c>
      <c r="G90" s="45"/>
      <c r="H90" s="45"/>
      <c r="I90" s="45"/>
      <c r="J90" s="45"/>
    </row>
    <row r="91" spans="1:10" ht="14.1" customHeight="1" thickBot="1" x14ac:dyDescent="0.25">
      <c r="A91" s="45"/>
      <c r="B91" s="45"/>
      <c r="C91" s="45"/>
      <c r="D91" s="45"/>
      <c r="E91" s="45"/>
      <c r="F91" s="45"/>
      <c r="G91" s="45"/>
      <c r="H91" s="45"/>
      <c r="I91" s="45"/>
      <c r="J91" s="45"/>
    </row>
    <row r="92" spans="1:10" ht="14.1" customHeight="1" thickBot="1" x14ac:dyDescent="0.25">
      <c r="A92" s="72" t="s">
        <v>15735</v>
      </c>
      <c r="B92" s="72" t="s">
        <v>16146</v>
      </c>
      <c r="C92" s="72" t="s">
        <v>15641</v>
      </c>
      <c r="D92" s="72" t="s">
        <v>15251</v>
      </c>
      <c r="E92" s="72" t="s">
        <v>6933</v>
      </c>
      <c r="F92" s="72" t="s">
        <v>15280</v>
      </c>
      <c r="G92" s="45"/>
      <c r="H92" s="45"/>
      <c r="I92" s="45"/>
      <c r="J92" s="45"/>
    </row>
    <row r="93" spans="1:10" ht="14.1" customHeight="1" x14ac:dyDescent="0.2">
      <c r="A93" s="81">
        <v>10151806</v>
      </c>
      <c r="B93" s="69" t="str">
        <f t="shared" ref="B93:B115" ca="1" si="4">IFERROR(INDEX(UNSPSCDes,MATCH(INDIRECT(ADDRESS(ROW(),COLUMN()-1,4)),UNSPSCCode,0)),"")</f>
        <v>Semillas o plántulas de jengibre</v>
      </c>
      <c r="C93" s="81" t="s">
        <v>15636</v>
      </c>
      <c r="D93" s="81">
        <v>3</v>
      </c>
      <c r="E93" s="71">
        <v>200</v>
      </c>
      <c r="F93" s="70">
        <f t="shared" ref="F93:F115" ca="1" si="5">INDIRECT(ADDRESS(ROW(),COLUMN()-2,4))*INDIRECT(ADDRESS(ROW(),COLUMN()-1,4))</f>
        <v>600</v>
      </c>
      <c r="G93" s="45"/>
      <c r="H93" s="45"/>
      <c r="I93" s="45"/>
      <c r="J93" s="45"/>
    </row>
    <row r="94" spans="1:10" ht="13.5" customHeight="1" x14ac:dyDescent="0.2">
      <c r="A94" s="81">
        <v>10161904</v>
      </c>
      <c r="B94" s="69" t="str">
        <f t="shared" ca="1" si="4"/>
        <v>Flores secas</v>
      </c>
      <c r="C94" s="81" t="s">
        <v>15636</v>
      </c>
      <c r="D94" s="81">
        <v>2</v>
      </c>
      <c r="E94" s="71">
        <v>900</v>
      </c>
      <c r="F94" s="70">
        <f t="shared" ca="1" si="5"/>
        <v>1800</v>
      </c>
      <c r="G94" s="45"/>
      <c r="H94" s="45"/>
      <c r="I94" s="45"/>
      <c r="J94" s="45"/>
    </row>
    <row r="95" spans="1:10" ht="13.5" customHeight="1" x14ac:dyDescent="0.2">
      <c r="A95" s="81">
        <v>10161904</v>
      </c>
      <c r="B95" s="69" t="str">
        <f t="shared" ca="1" si="4"/>
        <v>Flores secas</v>
      </c>
      <c r="C95" s="81" t="s">
        <v>15636</v>
      </c>
      <c r="D95" s="81">
        <v>2</v>
      </c>
      <c r="E95" s="71">
        <v>1150</v>
      </c>
      <c r="F95" s="70">
        <f t="shared" ca="1" si="5"/>
        <v>2300</v>
      </c>
      <c r="G95" s="45"/>
      <c r="H95" s="45"/>
      <c r="I95" s="45"/>
      <c r="J95" s="45"/>
    </row>
    <row r="96" spans="1:10" ht="13.5" customHeight="1" x14ac:dyDescent="0.2">
      <c r="A96" s="81">
        <v>50101716</v>
      </c>
      <c r="B96" s="69" t="str">
        <f t="shared" ca="1" si="4"/>
        <v>Nueces y semillas enteras</v>
      </c>
      <c r="C96" s="81" t="s">
        <v>1449</v>
      </c>
      <c r="D96" s="81">
        <v>3</v>
      </c>
      <c r="E96" s="71">
        <v>450</v>
      </c>
      <c r="F96" s="70">
        <f t="shared" ca="1" si="5"/>
        <v>1350</v>
      </c>
      <c r="G96" s="45"/>
      <c r="H96" s="45"/>
      <c r="I96" s="45"/>
      <c r="J96" s="45"/>
    </row>
    <row r="97" spans="1:10" ht="13.5" customHeight="1" x14ac:dyDescent="0.2">
      <c r="A97" s="81">
        <v>50101717</v>
      </c>
      <c r="B97" s="69" t="str">
        <f t="shared" ca="1" si="4"/>
        <v>Nueces y semillas sin cascara</v>
      </c>
      <c r="C97" s="81" t="s">
        <v>1449</v>
      </c>
      <c r="D97" s="81">
        <v>3</v>
      </c>
      <c r="E97" s="71">
        <v>500</v>
      </c>
      <c r="F97" s="70">
        <f t="shared" ca="1" si="5"/>
        <v>1500</v>
      </c>
      <c r="G97" s="45"/>
      <c r="H97" s="45"/>
      <c r="I97" s="45"/>
      <c r="J97" s="45"/>
    </row>
    <row r="98" spans="1:10" ht="13.5" customHeight="1" x14ac:dyDescent="0.2">
      <c r="A98" s="81">
        <v>50101717</v>
      </c>
      <c r="B98" s="69" t="str">
        <f t="shared" ca="1" si="4"/>
        <v>Nueces y semillas sin cascara</v>
      </c>
      <c r="C98" s="81" t="s">
        <v>1449</v>
      </c>
      <c r="D98" s="81">
        <v>3</v>
      </c>
      <c r="E98" s="71">
        <v>1800</v>
      </c>
      <c r="F98" s="70">
        <f t="shared" ca="1" si="5"/>
        <v>5400</v>
      </c>
      <c r="G98" s="45"/>
      <c r="H98" s="45"/>
      <c r="I98" s="45"/>
      <c r="J98" s="45"/>
    </row>
    <row r="99" spans="1:10" ht="13.5" customHeight="1" x14ac:dyDescent="0.2">
      <c r="A99" s="81">
        <v>50131701</v>
      </c>
      <c r="B99" s="69" t="str">
        <f t="shared" ca="1" si="4"/>
        <v>Productos de leche o mantequilla frescos</v>
      </c>
      <c r="C99" s="81" t="s">
        <v>1449</v>
      </c>
      <c r="D99" s="81">
        <v>40</v>
      </c>
      <c r="E99" s="71">
        <v>60</v>
      </c>
      <c r="F99" s="70">
        <f t="shared" ca="1" si="5"/>
        <v>2400</v>
      </c>
      <c r="G99" s="45"/>
      <c r="H99" s="45"/>
      <c r="I99" s="45"/>
      <c r="J99" s="45"/>
    </row>
    <row r="100" spans="1:10" ht="13.5" customHeight="1" x14ac:dyDescent="0.2">
      <c r="A100" s="81">
        <v>50131702</v>
      </c>
      <c r="B100" s="69" t="str">
        <f t="shared" ca="1" si="4"/>
        <v>Productos de leche o mantequilla de estante</v>
      </c>
      <c r="C100" s="81" t="s">
        <v>16989</v>
      </c>
      <c r="D100" s="81">
        <v>3</v>
      </c>
      <c r="E100" s="71">
        <v>1400</v>
      </c>
      <c r="F100" s="70">
        <f t="shared" ca="1" si="5"/>
        <v>4200</v>
      </c>
      <c r="G100" s="45"/>
      <c r="H100" s="45"/>
      <c r="I100" s="45"/>
      <c r="J100" s="45"/>
    </row>
    <row r="101" spans="1:10" ht="13.5" customHeight="1" x14ac:dyDescent="0.2">
      <c r="A101" s="81">
        <v>50131702</v>
      </c>
      <c r="B101" s="69" t="str">
        <f t="shared" ca="1" si="4"/>
        <v>Productos de leche o mantequilla de estante</v>
      </c>
      <c r="C101" s="81" t="s">
        <v>16989</v>
      </c>
      <c r="D101" s="81">
        <v>3</v>
      </c>
      <c r="E101" s="71">
        <v>1050</v>
      </c>
      <c r="F101" s="70">
        <f t="shared" ca="1" si="5"/>
        <v>3150</v>
      </c>
      <c r="G101" s="45"/>
      <c r="H101" s="45"/>
      <c r="I101" s="45"/>
      <c r="J101" s="45"/>
    </row>
    <row r="102" spans="1:10" ht="13.5" customHeight="1" x14ac:dyDescent="0.2">
      <c r="A102" s="81">
        <v>50131801</v>
      </c>
      <c r="B102" s="69" t="str">
        <f t="shared" ca="1" si="4"/>
        <v>Queso natural</v>
      </c>
      <c r="C102" s="81" t="s">
        <v>15636</v>
      </c>
      <c r="D102" s="81">
        <v>20</v>
      </c>
      <c r="E102" s="71">
        <v>500</v>
      </c>
      <c r="F102" s="70">
        <f t="shared" ca="1" si="5"/>
        <v>10000</v>
      </c>
      <c r="G102" s="45"/>
      <c r="H102" s="45"/>
      <c r="I102" s="45"/>
      <c r="J102" s="45"/>
    </row>
    <row r="103" spans="1:10" ht="13.5" customHeight="1" x14ac:dyDescent="0.2">
      <c r="A103" s="81">
        <v>50131801</v>
      </c>
      <c r="B103" s="69" t="str">
        <f t="shared" ca="1" si="4"/>
        <v>Queso natural</v>
      </c>
      <c r="C103" s="81" t="s">
        <v>15636</v>
      </c>
      <c r="D103" s="81">
        <v>20</v>
      </c>
      <c r="E103" s="71">
        <v>510</v>
      </c>
      <c r="F103" s="70">
        <f t="shared" ca="1" si="5"/>
        <v>10200</v>
      </c>
      <c r="G103" s="45"/>
      <c r="H103" s="45"/>
      <c r="I103" s="45"/>
      <c r="J103" s="45"/>
    </row>
    <row r="104" spans="1:10" ht="13.5" customHeight="1" x14ac:dyDescent="0.2">
      <c r="A104" s="81">
        <v>50161511</v>
      </c>
      <c r="B104" s="69" t="str">
        <f t="shared" ca="1" si="4"/>
        <v>Chocolate o sustituto de chocolate</v>
      </c>
      <c r="C104" s="81" t="s">
        <v>1449</v>
      </c>
      <c r="D104" s="81">
        <v>8</v>
      </c>
      <c r="E104" s="71">
        <v>495</v>
      </c>
      <c r="F104" s="70">
        <f t="shared" ca="1" si="5"/>
        <v>3960</v>
      </c>
      <c r="G104" s="45"/>
      <c r="H104" s="45"/>
      <c r="I104" s="45"/>
      <c r="J104" s="45"/>
    </row>
    <row r="105" spans="1:10" ht="13.5" customHeight="1" x14ac:dyDescent="0.2">
      <c r="A105" s="81">
        <v>50161814</v>
      </c>
      <c r="B105" s="69" t="str">
        <f t="shared" ca="1" si="4"/>
        <v>Azúcar o sustituto de azúcar, confite</v>
      </c>
      <c r="C105" s="81" t="s">
        <v>4735</v>
      </c>
      <c r="D105" s="81">
        <v>3</v>
      </c>
      <c r="E105" s="71">
        <v>300</v>
      </c>
      <c r="F105" s="70">
        <f t="shared" ca="1" si="5"/>
        <v>900</v>
      </c>
      <c r="G105" s="45"/>
      <c r="H105" s="45"/>
      <c r="I105" s="45"/>
      <c r="J105" s="45"/>
    </row>
    <row r="106" spans="1:10" ht="13.5" customHeight="1" x14ac:dyDescent="0.2">
      <c r="A106" s="81">
        <v>50161814</v>
      </c>
      <c r="B106" s="69" t="str">
        <f t="shared" ca="1" si="4"/>
        <v>Azúcar o sustituto de azúcar, confite</v>
      </c>
      <c r="C106" s="81" t="s">
        <v>4735</v>
      </c>
      <c r="D106" s="81">
        <v>3</v>
      </c>
      <c r="E106" s="71">
        <v>250</v>
      </c>
      <c r="F106" s="70">
        <f t="shared" ca="1" si="5"/>
        <v>750</v>
      </c>
      <c r="G106" s="45"/>
      <c r="H106" s="45"/>
      <c r="I106" s="45"/>
      <c r="J106" s="45"/>
    </row>
    <row r="107" spans="1:10" ht="13.5" customHeight="1" x14ac:dyDescent="0.2">
      <c r="A107" s="81">
        <v>50181909</v>
      </c>
      <c r="B107" s="69" t="str">
        <f t="shared" ca="1" si="4"/>
        <v>Galletas de soda</v>
      </c>
      <c r="C107" s="81" t="s">
        <v>16989</v>
      </c>
      <c r="D107" s="81">
        <v>20</v>
      </c>
      <c r="E107" s="71">
        <v>220</v>
      </c>
      <c r="F107" s="70">
        <f t="shared" ca="1" si="5"/>
        <v>4400</v>
      </c>
      <c r="G107" s="45"/>
      <c r="H107" s="45"/>
      <c r="I107" s="45"/>
      <c r="J107" s="45"/>
    </row>
    <row r="108" spans="1:10" ht="13.5" customHeight="1" x14ac:dyDescent="0.2">
      <c r="A108" s="81">
        <v>50192111</v>
      </c>
      <c r="B108" s="69" t="str">
        <f t="shared" ca="1" si="4"/>
        <v>Carne seca o procesada</v>
      </c>
      <c r="C108" s="81" t="s">
        <v>15636</v>
      </c>
      <c r="D108" s="81">
        <v>20</v>
      </c>
      <c r="E108" s="71">
        <v>450</v>
      </c>
      <c r="F108" s="70">
        <f t="shared" ca="1" si="5"/>
        <v>9000</v>
      </c>
      <c r="G108" s="45"/>
      <c r="H108" s="45"/>
      <c r="I108" s="45"/>
      <c r="J108" s="45"/>
    </row>
    <row r="109" spans="1:10" ht="13.5" customHeight="1" x14ac:dyDescent="0.2">
      <c r="A109" s="81">
        <v>50201711</v>
      </c>
      <c r="B109" s="69" t="str">
        <f t="shared" ca="1" si="4"/>
        <v>Té instantáneo</v>
      </c>
      <c r="C109" s="81" t="s">
        <v>1449</v>
      </c>
      <c r="D109" s="81">
        <v>3</v>
      </c>
      <c r="E109" s="71">
        <v>700</v>
      </c>
      <c r="F109" s="70">
        <f t="shared" ca="1" si="5"/>
        <v>2100</v>
      </c>
      <c r="G109" s="45"/>
      <c r="H109" s="45"/>
      <c r="I109" s="45"/>
      <c r="J109" s="45"/>
    </row>
    <row r="110" spans="1:10" ht="13.5" customHeight="1" x14ac:dyDescent="0.2">
      <c r="A110" s="81">
        <v>50201713</v>
      </c>
      <c r="B110" s="69" t="str">
        <f t="shared" ca="1" si="4"/>
        <v>Bolsas de té</v>
      </c>
      <c r="C110" s="81" t="s">
        <v>16989</v>
      </c>
      <c r="D110" s="81">
        <v>3</v>
      </c>
      <c r="E110" s="71">
        <v>350</v>
      </c>
      <c r="F110" s="70">
        <f t="shared" ca="1" si="5"/>
        <v>1050</v>
      </c>
      <c r="G110" s="45"/>
      <c r="H110" s="45"/>
      <c r="I110" s="45"/>
      <c r="J110" s="45"/>
    </row>
    <row r="111" spans="1:10" ht="13.5" customHeight="1" x14ac:dyDescent="0.2">
      <c r="A111" s="81">
        <v>50201714</v>
      </c>
      <c r="B111" s="69" t="str">
        <f t="shared" ca="1" si="4"/>
        <v>Cremas no lácteas</v>
      </c>
      <c r="C111" s="81" t="s">
        <v>1449</v>
      </c>
      <c r="D111" s="81">
        <v>4</v>
      </c>
      <c r="E111" s="71">
        <v>650</v>
      </c>
      <c r="F111" s="70">
        <f t="shared" ca="1" si="5"/>
        <v>2600</v>
      </c>
      <c r="G111" s="45"/>
      <c r="H111" s="45"/>
      <c r="I111" s="45"/>
      <c r="J111" s="45"/>
    </row>
    <row r="112" spans="1:10" ht="13.5" customHeight="1" x14ac:dyDescent="0.2">
      <c r="A112" s="81">
        <v>50202301</v>
      </c>
      <c r="B112" s="69" t="str">
        <f t="shared" ca="1" si="4"/>
        <v>Agua</v>
      </c>
      <c r="C112" s="81" t="s">
        <v>4735</v>
      </c>
      <c r="D112" s="81">
        <v>15</v>
      </c>
      <c r="E112" s="71">
        <v>400</v>
      </c>
      <c r="F112" s="70">
        <f t="shared" ca="1" si="5"/>
        <v>6000</v>
      </c>
      <c r="G112" s="45"/>
      <c r="H112" s="45"/>
      <c r="I112" s="45"/>
      <c r="J112" s="45"/>
    </row>
    <row r="113" spans="1:10" ht="13.5" customHeight="1" x14ac:dyDescent="0.2">
      <c r="A113" s="81">
        <v>50202304</v>
      </c>
      <c r="B113" s="69" t="str">
        <f t="shared" ca="1" si="4"/>
        <v>Jugos de repisa</v>
      </c>
      <c r="C113" s="81" t="s">
        <v>1449</v>
      </c>
      <c r="D113" s="81">
        <v>48</v>
      </c>
      <c r="E113" s="71">
        <v>120</v>
      </c>
      <c r="F113" s="70">
        <f t="shared" ca="1" si="5"/>
        <v>5760</v>
      </c>
      <c r="G113" s="45"/>
      <c r="H113" s="45"/>
      <c r="I113" s="45"/>
      <c r="J113" s="45"/>
    </row>
    <row r="114" spans="1:10" ht="13.5" customHeight="1" x14ac:dyDescent="0.2">
      <c r="A114" s="81">
        <v>50202304</v>
      </c>
      <c r="B114" s="69" t="str">
        <f t="shared" ca="1" si="4"/>
        <v>Jugos de repisa</v>
      </c>
      <c r="C114" s="81" t="s">
        <v>1449</v>
      </c>
      <c r="D114" s="81">
        <v>6</v>
      </c>
      <c r="E114" s="71">
        <v>150</v>
      </c>
      <c r="F114" s="70">
        <f t="shared" ca="1" si="5"/>
        <v>900</v>
      </c>
      <c r="G114" s="45"/>
      <c r="H114" s="45"/>
      <c r="I114" s="45"/>
      <c r="J114" s="45"/>
    </row>
    <row r="115" spans="1:10" ht="13.5" customHeight="1" x14ac:dyDescent="0.2">
      <c r="A115" s="81">
        <v>50221101</v>
      </c>
      <c r="B115" s="69" t="str">
        <f t="shared" ca="1" si="4"/>
        <v>Grano de cereal</v>
      </c>
      <c r="C115" s="81" t="s">
        <v>1449</v>
      </c>
      <c r="D115" s="81">
        <v>3</v>
      </c>
      <c r="E115" s="71">
        <v>200</v>
      </c>
      <c r="F115" s="70">
        <f t="shared" ca="1" si="5"/>
        <v>600</v>
      </c>
      <c r="G115" s="45"/>
      <c r="H115" s="45"/>
      <c r="I115" s="45"/>
      <c r="J115" s="45"/>
    </row>
    <row r="116" spans="1:10" ht="14.1" customHeight="1" x14ac:dyDescent="0.2">
      <c r="A116" s="45"/>
      <c r="B116" s="45"/>
      <c r="C116" s="45"/>
      <c r="D116" s="45"/>
      <c r="E116" s="73" t="s">
        <v>12551</v>
      </c>
      <c r="F116" s="74">
        <f ca="1">SUM(Table33[MONTO TOTAL ESTIMADO])</f>
        <v>80920</v>
      </c>
      <c r="G116" s="45"/>
      <c r="H116" s="45" t="str">
        <f>C86</f>
        <v>Bienes</v>
      </c>
      <c r="I116" s="45" t="str">
        <f>E86</f>
        <v>Sí</v>
      </c>
      <c r="J116" s="45" t="str">
        <f>D86</f>
        <v>Compras por debajo del Umbral</v>
      </c>
    </row>
    <row r="117" spans="1:10" ht="14.1" customHeight="1" thickBot="1" x14ac:dyDescent="0.3"/>
    <row r="118" spans="1:10" ht="33.75" customHeight="1" thickBot="1" x14ac:dyDescent="0.25">
      <c r="A118" s="64" t="s">
        <v>16383</v>
      </c>
      <c r="B118" s="64" t="s">
        <v>161</v>
      </c>
      <c r="C118" s="64" t="s">
        <v>11725</v>
      </c>
      <c r="D118" s="64" t="s">
        <v>14379</v>
      </c>
      <c r="E118" s="64" t="s">
        <v>10963</v>
      </c>
      <c r="F118" s="64" t="s">
        <v>11096</v>
      </c>
      <c r="G118" s="45"/>
      <c r="H118" s="45"/>
      <c r="I118" s="45"/>
      <c r="J118" s="45"/>
    </row>
    <row r="119" spans="1:10" ht="14.1" customHeight="1" thickBot="1" x14ac:dyDescent="0.25">
      <c r="A119" s="66" t="s">
        <v>18832</v>
      </c>
      <c r="B119" s="66" t="s">
        <v>18833</v>
      </c>
      <c r="C119" s="66" t="s">
        <v>17798</v>
      </c>
      <c r="D119" s="66" t="s">
        <v>10172</v>
      </c>
      <c r="E119" s="66" t="s">
        <v>8856</v>
      </c>
      <c r="F119" s="66"/>
      <c r="G119" s="45"/>
      <c r="H119" s="45"/>
      <c r="I119" s="45"/>
      <c r="J119" s="45"/>
    </row>
    <row r="120" spans="1:10" ht="14.1" customHeight="1" thickBot="1" x14ac:dyDescent="0.25">
      <c r="A120" s="91" t="s">
        <v>14829</v>
      </c>
      <c r="B120" s="67" t="s">
        <v>8529</v>
      </c>
      <c r="C120" s="76">
        <v>45026</v>
      </c>
      <c r="D120" s="91" t="s">
        <v>9387</v>
      </c>
      <c r="E120" s="67" t="s">
        <v>13094</v>
      </c>
      <c r="F120" s="66" t="s">
        <v>3080</v>
      </c>
      <c r="G120" s="45"/>
      <c r="H120" s="45"/>
      <c r="I120" s="45"/>
      <c r="J120" s="45"/>
    </row>
    <row r="121" spans="1:10" ht="14.1" customHeight="1" thickBot="1" x14ac:dyDescent="0.25">
      <c r="A121" s="92"/>
      <c r="B121" s="67" t="s">
        <v>1786</v>
      </c>
      <c r="C121" s="65">
        <f>IF(C120="","",IF(AND(MONTH(C120)&gt;=1,MONTH(C120)&lt;=3),1,IF(AND(MONTH(C120)&gt;=4,MONTH(C120)&lt;=6),2,IF(AND(MONTH(C120)&gt;=7,MONTH(C120)&lt;=9),3,4))))</f>
        <v>2</v>
      </c>
      <c r="D121" s="92"/>
      <c r="E121" s="67" t="s">
        <v>2417</v>
      </c>
      <c r="F121" s="66" t="s">
        <v>11113</v>
      </c>
      <c r="G121" s="45"/>
      <c r="H121" s="45"/>
      <c r="I121" s="45"/>
      <c r="J121" s="45"/>
    </row>
    <row r="122" spans="1:10" ht="14.1" customHeight="1" thickBot="1" x14ac:dyDescent="0.25">
      <c r="A122" s="92"/>
      <c r="B122" s="67" t="s">
        <v>12943</v>
      </c>
      <c r="C122" s="76">
        <v>45031</v>
      </c>
      <c r="D122" s="92"/>
      <c r="E122" s="67" t="s">
        <v>3073</v>
      </c>
      <c r="F122" s="66" t="s">
        <v>11113</v>
      </c>
      <c r="G122" s="45"/>
      <c r="H122" s="45"/>
      <c r="I122" s="45"/>
      <c r="J122" s="45"/>
    </row>
    <row r="123" spans="1:10" ht="14.1" customHeight="1" thickBot="1" x14ac:dyDescent="0.25">
      <c r="A123" s="92"/>
      <c r="B123" s="67" t="s">
        <v>1786</v>
      </c>
      <c r="C123" s="65">
        <f>IF(C122="","",IF(AND(MONTH(C122)&gt;=1,MONTH(C122)&lt;=3),1,IF(AND(MONTH(C122)&gt;=4,MONTH(C122)&lt;=6),2,IF(AND(MONTH(C122)&gt;=7,MONTH(C122)&lt;=9),3,4))))</f>
        <v>2</v>
      </c>
      <c r="D123" s="92"/>
      <c r="E123" s="67" t="s">
        <v>13193</v>
      </c>
      <c r="F123" s="66" t="s">
        <v>11113</v>
      </c>
      <c r="G123" s="45"/>
      <c r="H123" s="45"/>
      <c r="I123" s="45"/>
      <c r="J123" s="45"/>
    </row>
    <row r="124" spans="1:10" ht="14.1" customHeight="1" thickBot="1" x14ac:dyDescent="0.25">
      <c r="A124" s="45"/>
      <c r="B124" s="45"/>
      <c r="C124" s="45"/>
      <c r="D124" s="45"/>
      <c r="E124" s="45"/>
      <c r="F124" s="45"/>
      <c r="G124" s="45"/>
      <c r="H124" s="45"/>
      <c r="I124" s="45"/>
      <c r="J124" s="45"/>
    </row>
    <row r="125" spans="1:10" ht="14.1" customHeight="1" thickBot="1" x14ac:dyDescent="0.25">
      <c r="A125" s="72" t="s">
        <v>15735</v>
      </c>
      <c r="B125" s="72" t="s">
        <v>16146</v>
      </c>
      <c r="C125" s="72" t="s">
        <v>15641</v>
      </c>
      <c r="D125" s="72" t="s">
        <v>15251</v>
      </c>
      <c r="E125" s="72" t="s">
        <v>6933</v>
      </c>
      <c r="F125" s="72" t="s">
        <v>15280</v>
      </c>
      <c r="G125" s="45"/>
      <c r="H125" s="45"/>
      <c r="I125" s="45"/>
      <c r="J125" s="45"/>
    </row>
    <row r="126" spans="1:10" ht="14.1" customHeight="1" x14ac:dyDescent="0.2">
      <c r="A126" s="81">
        <v>50161814</v>
      </c>
      <c r="B126" s="69" t="str">
        <f ca="1">IFERROR(INDEX(UNSPSCDes,MATCH(INDIRECT(ADDRESS(ROW(),COLUMN()-1,4)),UNSPSCCode,0)),"")</f>
        <v>Azúcar o sustituto de azúcar, confite</v>
      </c>
      <c r="C126" s="81" t="s">
        <v>4735</v>
      </c>
      <c r="D126" s="81">
        <v>120</v>
      </c>
      <c r="E126" s="71">
        <v>180</v>
      </c>
      <c r="F126" s="70">
        <f ca="1">INDIRECT(ADDRESS(ROW(),COLUMN()-2,4))*INDIRECT(ADDRESS(ROW(),COLUMN()-1,4))</f>
        <v>21600</v>
      </c>
      <c r="G126" s="45"/>
      <c r="H126" s="45"/>
      <c r="I126" s="45"/>
      <c r="J126" s="45"/>
    </row>
    <row r="127" spans="1:10" ht="13.5" customHeight="1" x14ac:dyDescent="0.2">
      <c r="A127" s="81">
        <v>50201706</v>
      </c>
      <c r="B127" s="69" t="str">
        <f ca="1">IFERROR(INDEX(UNSPSCDes,MATCH(INDIRECT(ADDRESS(ROW(),COLUMN()-1,4)),UNSPSCCode,0)),"")</f>
        <v>Café</v>
      </c>
      <c r="C127" s="81" t="s">
        <v>1449</v>
      </c>
      <c r="D127" s="81">
        <v>24</v>
      </c>
      <c r="E127" s="71">
        <v>4200</v>
      </c>
      <c r="F127" s="70">
        <f ca="1">INDIRECT(ADDRESS(ROW(),COLUMN()-2,4))*INDIRECT(ADDRESS(ROW(),COLUMN()-1,4))</f>
        <v>100800</v>
      </c>
      <c r="G127" s="45"/>
      <c r="H127" s="45"/>
      <c r="I127" s="45"/>
      <c r="J127" s="45"/>
    </row>
    <row r="128" spans="1:10" ht="14.1" customHeight="1" x14ac:dyDescent="0.2">
      <c r="A128" s="45"/>
      <c r="B128" s="45"/>
      <c r="C128" s="45"/>
      <c r="D128" s="45"/>
      <c r="E128" s="73" t="s">
        <v>12551</v>
      </c>
      <c r="F128" s="74">
        <f ca="1">SUM(Table36[MONTO TOTAL ESTIMADO])</f>
        <v>122400</v>
      </c>
      <c r="G128" s="45"/>
      <c r="H128" s="45" t="str">
        <f>C119</f>
        <v>Bienes</v>
      </c>
      <c r="I128" s="45" t="str">
        <f>E119</f>
        <v>Sí</v>
      </c>
      <c r="J128" s="45" t="str">
        <f>D119</f>
        <v>Compras por debajo del Umbral</v>
      </c>
    </row>
    <row r="129" spans="1:10" ht="14.1" customHeight="1" thickBot="1" x14ac:dyDescent="0.3"/>
    <row r="130" spans="1:10" ht="33.75" customHeight="1" thickBot="1" x14ac:dyDescent="0.25">
      <c r="A130" s="64" t="s">
        <v>16383</v>
      </c>
      <c r="B130" s="64" t="s">
        <v>161</v>
      </c>
      <c r="C130" s="64" t="s">
        <v>11725</v>
      </c>
      <c r="D130" s="64" t="s">
        <v>14379</v>
      </c>
      <c r="E130" s="64" t="s">
        <v>10963</v>
      </c>
      <c r="F130" s="64" t="s">
        <v>11096</v>
      </c>
      <c r="G130" s="45"/>
      <c r="H130" s="45"/>
      <c r="I130" s="45"/>
      <c r="J130" s="45"/>
    </row>
    <row r="131" spans="1:10" ht="14.1" customHeight="1" thickBot="1" x14ac:dyDescent="0.25">
      <c r="A131" s="66" t="s">
        <v>18832</v>
      </c>
      <c r="B131" s="66" t="s">
        <v>18833</v>
      </c>
      <c r="C131" s="66" t="s">
        <v>17798</v>
      </c>
      <c r="D131" s="66" t="s">
        <v>10172</v>
      </c>
      <c r="E131" s="66" t="s">
        <v>8856</v>
      </c>
      <c r="F131" s="66"/>
      <c r="G131" s="45"/>
      <c r="H131" s="45"/>
      <c r="I131" s="45"/>
      <c r="J131" s="45"/>
    </row>
    <row r="132" spans="1:10" ht="14.1" customHeight="1" thickBot="1" x14ac:dyDescent="0.25">
      <c r="A132" s="91" t="s">
        <v>14829</v>
      </c>
      <c r="B132" s="67" t="s">
        <v>8529</v>
      </c>
      <c r="C132" s="76">
        <v>45026</v>
      </c>
      <c r="D132" s="91" t="s">
        <v>9387</v>
      </c>
      <c r="E132" s="67" t="s">
        <v>13094</v>
      </c>
      <c r="F132" s="66" t="s">
        <v>3080</v>
      </c>
      <c r="G132" s="45"/>
      <c r="H132" s="45"/>
      <c r="I132" s="45"/>
      <c r="J132" s="45"/>
    </row>
    <row r="133" spans="1:10" ht="14.1" customHeight="1" thickBot="1" x14ac:dyDescent="0.25">
      <c r="A133" s="92"/>
      <c r="B133" s="67" t="s">
        <v>1786</v>
      </c>
      <c r="C133" s="65">
        <f>IF(C132="","",IF(AND(MONTH(C132)&gt;=1,MONTH(C132)&lt;=3),1,IF(AND(MONTH(C132)&gt;=4,MONTH(C132)&lt;=6),2,IF(AND(MONTH(C132)&gt;=7,MONTH(C132)&lt;=9),3,4))))</f>
        <v>2</v>
      </c>
      <c r="D133" s="92"/>
      <c r="E133" s="67" t="s">
        <v>2417</v>
      </c>
      <c r="F133" s="66" t="s">
        <v>11113</v>
      </c>
      <c r="G133" s="45"/>
      <c r="H133" s="45"/>
      <c r="I133" s="45"/>
      <c r="J133" s="45"/>
    </row>
    <row r="134" spans="1:10" ht="14.1" customHeight="1" thickBot="1" x14ac:dyDescent="0.25">
      <c r="A134" s="92"/>
      <c r="B134" s="67" t="s">
        <v>12943</v>
      </c>
      <c r="C134" s="76">
        <v>45031</v>
      </c>
      <c r="D134" s="92"/>
      <c r="E134" s="67" t="s">
        <v>3073</v>
      </c>
      <c r="F134" s="66" t="s">
        <v>11113</v>
      </c>
      <c r="G134" s="45"/>
      <c r="H134" s="45"/>
      <c r="I134" s="45"/>
      <c r="J134" s="45"/>
    </row>
    <row r="135" spans="1:10" ht="14.1" customHeight="1" thickBot="1" x14ac:dyDescent="0.25">
      <c r="A135" s="92"/>
      <c r="B135" s="67" t="s">
        <v>1786</v>
      </c>
      <c r="C135" s="65">
        <f>IF(C134="","",IF(AND(MONTH(C134)&gt;=1,MONTH(C134)&lt;=3),1,IF(AND(MONTH(C134)&gt;=4,MONTH(C134)&lt;=6),2,IF(AND(MONTH(C134)&gt;=7,MONTH(C134)&lt;=9),3,4))))</f>
        <v>2</v>
      </c>
      <c r="D135" s="92"/>
      <c r="E135" s="67" t="s">
        <v>13193</v>
      </c>
      <c r="F135" s="66" t="s">
        <v>11113</v>
      </c>
      <c r="G135" s="45"/>
      <c r="H135" s="45"/>
      <c r="I135" s="45"/>
      <c r="J135" s="45"/>
    </row>
    <row r="136" spans="1:10" ht="14.1" customHeight="1" thickBot="1" x14ac:dyDescent="0.25">
      <c r="A136" s="45"/>
      <c r="B136" s="45"/>
      <c r="C136" s="45"/>
      <c r="D136" s="45"/>
      <c r="E136" s="45"/>
      <c r="F136" s="45"/>
      <c r="G136" s="45"/>
      <c r="H136" s="45"/>
      <c r="I136" s="45"/>
      <c r="J136" s="45"/>
    </row>
    <row r="137" spans="1:10" ht="14.1" customHeight="1" thickBot="1" x14ac:dyDescent="0.25">
      <c r="A137" s="72" t="s">
        <v>15735</v>
      </c>
      <c r="B137" s="72" t="s">
        <v>16146</v>
      </c>
      <c r="C137" s="72" t="s">
        <v>15641</v>
      </c>
      <c r="D137" s="72" t="s">
        <v>15251</v>
      </c>
      <c r="E137" s="72" t="s">
        <v>6933</v>
      </c>
      <c r="F137" s="72" t="s">
        <v>15280</v>
      </c>
      <c r="G137" s="45"/>
      <c r="H137" s="45"/>
      <c r="I137" s="45"/>
      <c r="J137" s="45"/>
    </row>
    <row r="138" spans="1:10" ht="14.1" customHeight="1" x14ac:dyDescent="0.2">
      <c r="A138" s="81">
        <v>10151806</v>
      </c>
      <c r="B138" s="69" t="str">
        <f t="shared" ref="B138:B161" ca="1" si="6">IFERROR(INDEX(UNSPSCDes,MATCH(INDIRECT(ADDRESS(ROW(),COLUMN()-1,4)),UNSPSCCode,0)),"")</f>
        <v>Semillas o plántulas de jengibre</v>
      </c>
      <c r="C138" s="81" t="s">
        <v>15636</v>
      </c>
      <c r="D138" s="81">
        <v>3</v>
      </c>
      <c r="E138" s="71">
        <v>200</v>
      </c>
      <c r="F138" s="70">
        <f t="shared" ref="F138:F161" ca="1" si="7">INDIRECT(ADDRESS(ROW(),COLUMN()-2,4))*INDIRECT(ADDRESS(ROW(),COLUMN()-1,4))</f>
        <v>600</v>
      </c>
      <c r="G138" s="45"/>
      <c r="H138" s="45"/>
      <c r="I138" s="45"/>
      <c r="J138" s="45"/>
    </row>
    <row r="139" spans="1:10" ht="13.5" customHeight="1" x14ac:dyDescent="0.2">
      <c r="A139" s="81">
        <v>10161904</v>
      </c>
      <c r="B139" s="69" t="str">
        <f t="shared" ca="1" si="6"/>
        <v>Flores secas</v>
      </c>
      <c r="C139" s="81" t="s">
        <v>15636</v>
      </c>
      <c r="D139" s="81">
        <v>2</v>
      </c>
      <c r="E139" s="71">
        <v>900</v>
      </c>
      <c r="F139" s="70">
        <f t="shared" ca="1" si="7"/>
        <v>1800</v>
      </c>
      <c r="G139" s="45"/>
      <c r="H139" s="45"/>
      <c r="I139" s="45"/>
      <c r="J139" s="45"/>
    </row>
    <row r="140" spans="1:10" ht="13.5" customHeight="1" x14ac:dyDescent="0.2">
      <c r="A140" s="81">
        <v>10161904</v>
      </c>
      <c r="B140" s="69" t="str">
        <f t="shared" ca="1" si="6"/>
        <v>Flores secas</v>
      </c>
      <c r="C140" s="81" t="s">
        <v>15636</v>
      </c>
      <c r="D140" s="81">
        <v>2</v>
      </c>
      <c r="E140" s="71">
        <v>1150</v>
      </c>
      <c r="F140" s="70">
        <f t="shared" ca="1" si="7"/>
        <v>2300</v>
      </c>
      <c r="G140" s="45"/>
      <c r="H140" s="45"/>
      <c r="I140" s="45"/>
      <c r="J140" s="45"/>
    </row>
    <row r="141" spans="1:10" ht="13.5" customHeight="1" x14ac:dyDescent="0.2">
      <c r="A141" s="81">
        <v>50101716</v>
      </c>
      <c r="B141" s="69" t="str">
        <f t="shared" ca="1" si="6"/>
        <v>Nueces y semillas enteras</v>
      </c>
      <c r="C141" s="81" t="s">
        <v>1449</v>
      </c>
      <c r="D141" s="81">
        <v>3</v>
      </c>
      <c r="E141" s="71">
        <v>450</v>
      </c>
      <c r="F141" s="70">
        <f t="shared" ca="1" si="7"/>
        <v>1350</v>
      </c>
      <c r="G141" s="45"/>
      <c r="H141" s="45"/>
      <c r="I141" s="45"/>
      <c r="J141" s="45"/>
    </row>
    <row r="142" spans="1:10" ht="13.5" customHeight="1" x14ac:dyDescent="0.2">
      <c r="A142" s="81">
        <v>50101717</v>
      </c>
      <c r="B142" s="69" t="str">
        <f t="shared" ca="1" si="6"/>
        <v>Nueces y semillas sin cascara</v>
      </c>
      <c r="C142" s="81" t="s">
        <v>1449</v>
      </c>
      <c r="D142" s="81">
        <v>3</v>
      </c>
      <c r="E142" s="71">
        <v>500</v>
      </c>
      <c r="F142" s="70">
        <f t="shared" ca="1" si="7"/>
        <v>1500</v>
      </c>
      <c r="G142" s="45"/>
      <c r="H142" s="45"/>
      <c r="I142" s="45"/>
      <c r="J142" s="45"/>
    </row>
    <row r="143" spans="1:10" ht="13.5" customHeight="1" x14ac:dyDescent="0.2">
      <c r="A143" s="81">
        <v>50101717</v>
      </c>
      <c r="B143" s="69" t="str">
        <f t="shared" ca="1" si="6"/>
        <v>Nueces y semillas sin cascara</v>
      </c>
      <c r="C143" s="81" t="s">
        <v>1449</v>
      </c>
      <c r="D143" s="81">
        <v>3</v>
      </c>
      <c r="E143" s="71">
        <v>1800</v>
      </c>
      <c r="F143" s="70">
        <f t="shared" ca="1" si="7"/>
        <v>5400</v>
      </c>
      <c r="G143" s="45"/>
      <c r="H143" s="45"/>
      <c r="I143" s="45"/>
      <c r="J143" s="45"/>
    </row>
    <row r="144" spans="1:10" ht="13.5" customHeight="1" x14ac:dyDescent="0.2">
      <c r="A144" s="81">
        <v>50131701</v>
      </c>
      <c r="B144" s="69" t="str">
        <f t="shared" ca="1" si="6"/>
        <v>Productos de leche o mantequilla frescos</v>
      </c>
      <c r="C144" s="81" t="s">
        <v>1449</v>
      </c>
      <c r="D144" s="81">
        <v>40</v>
      </c>
      <c r="E144" s="71">
        <v>60</v>
      </c>
      <c r="F144" s="70">
        <f t="shared" ca="1" si="7"/>
        <v>2400</v>
      </c>
      <c r="G144" s="45"/>
      <c r="H144" s="45"/>
      <c r="I144" s="45"/>
      <c r="J144" s="45"/>
    </row>
    <row r="145" spans="1:10" ht="13.5" customHeight="1" x14ac:dyDescent="0.2">
      <c r="A145" s="81">
        <v>50131702</v>
      </c>
      <c r="B145" s="69" t="str">
        <f t="shared" ca="1" si="6"/>
        <v>Productos de leche o mantequilla de estante</v>
      </c>
      <c r="C145" s="81" t="s">
        <v>16989</v>
      </c>
      <c r="D145" s="81">
        <v>3</v>
      </c>
      <c r="E145" s="71">
        <v>1400</v>
      </c>
      <c r="F145" s="70">
        <f t="shared" ca="1" si="7"/>
        <v>4200</v>
      </c>
      <c r="G145" s="45"/>
      <c r="H145" s="45"/>
      <c r="I145" s="45"/>
      <c r="J145" s="45"/>
    </row>
    <row r="146" spans="1:10" ht="13.5" customHeight="1" x14ac:dyDescent="0.2">
      <c r="A146" s="81">
        <v>50131702</v>
      </c>
      <c r="B146" s="69" t="str">
        <f t="shared" ca="1" si="6"/>
        <v>Productos de leche o mantequilla de estante</v>
      </c>
      <c r="C146" s="81" t="s">
        <v>16989</v>
      </c>
      <c r="D146" s="81">
        <v>3</v>
      </c>
      <c r="E146" s="71">
        <v>1050</v>
      </c>
      <c r="F146" s="70">
        <f t="shared" ca="1" si="7"/>
        <v>3150</v>
      </c>
      <c r="G146" s="45"/>
      <c r="H146" s="45"/>
      <c r="I146" s="45"/>
      <c r="J146" s="45"/>
    </row>
    <row r="147" spans="1:10" ht="13.5" customHeight="1" x14ac:dyDescent="0.2">
      <c r="A147" s="81">
        <v>50131801</v>
      </c>
      <c r="B147" s="69" t="str">
        <f t="shared" ca="1" si="6"/>
        <v>Queso natural</v>
      </c>
      <c r="C147" s="81" t="s">
        <v>15636</v>
      </c>
      <c r="D147" s="81">
        <v>20</v>
      </c>
      <c r="E147" s="71">
        <v>500</v>
      </c>
      <c r="F147" s="70">
        <f t="shared" ca="1" si="7"/>
        <v>10000</v>
      </c>
      <c r="G147" s="45"/>
      <c r="H147" s="45"/>
      <c r="I147" s="45"/>
      <c r="J147" s="45"/>
    </row>
    <row r="148" spans="1:10" ht="13.5" customHeight="1" x14ac:dyDescent="0.2">
      <c r="A148" s="81">
        <v>50131801</v>
      </c>
      <c r="B148" s="69" t="str">
        <f t="shared" ca="1" si="6"/>
        <v>Queso natural</v>
      </c>
      <c r="C148" s="81" t="s">
        <v>15636</v>
      </c>
      <c r="D148" s="81">
        <v>20</v>
      </c>
      <c r="E148" s="71">
        <v>510</v>
      </c>
      <c r="F148" s="70">
        <f t="shared" ca="1" si="7"/>
        <v>10200</v>
      </c>
      <c r="G148" s="45"/>
      <c r="H148" s="45"/>
      <c r="I148" s="45"/>
      <c r="J148" s="45"/>
    </row>
    <row r="149" spans="1:10" ht="13.5" customHeight="1" x14ac:dyDescent="0.2">
      <c r="A149" s="81">
        <v>50161511</v>
      </c>
      <c r="B149" s="69" t="str">
        <f t="shared" ca="1" si="6"/>
        <v>Chocolate o sustituto de chocolate</v>
      </c>
      <c r="C149" s="81" t="s">
        <v>1449</v>
      </c>
      <c r="D149" s="81">
        <v>8</v>
      </c>
      <c r="E149" s="71">
        <v>495</v>
      </c>
      <c r="F149" s="70">
        <f t="shared" ca="1" si="7"/>
        <v>3960</v>
      </c>
      <c r="G149" s="45"/>
      <c r="H149" s="45"/>
      <c r="I149" s="45"/>
      <c r="J149" s="45"/>
    </row>
    <row r="150" spans="1:10" ht="13.5" customHeight="1" x14ac:dyDescent="0.2">
      <c r="A150" s="81">
        <v>50161814</v>
      </c>
      <c r="B150" s="69" t="str">
        <f t="shared" ca="1" si="6"/>
        <v>Azúcar o sustituto de azúcar, confite</v>
      </c>
      <c r="C150" s="81" t="s">
        <v>4735</v>
      </c>
      <c r="D150" s="81">
        <v>3</v>
      </c>
      <c r="E150" s="71">
        <v>300</v>
      </c>
      <c r="F150" s="70">
        <f t="shared" ca="1" si="7"/>
        <v>900</v>
      </c>
      <c r="G150" s="45"/>
      <c r="H150" s="45"/>
      <c r="I150" s="45"/>
      <c r="J150" s="45"/>
    </row>
    <row r="151" spans="1:10" ht="13.5" customHeight="1" x14ac:dyDescent="0.2">
      <c r="A151" s="81">
        <v>50161814</v>
      </c>
      <c r="B151" s="69" t="str">
        <f t="shared" ca="1" si="6"/>
        <v>Azúcar o sustituto de azúcar, confite</v>
      </c>
      <c r="C151" s="81" t="s">
        <v>4735</v>
      </c>
      <c r="D151" s="81">
        <v>3</v>
      </c>
      <c r="E151" s="71">
        <v>250</v>
      </c>
      <c r="F151" s="70">
        <f t="shared" ca="1" si="7"/>
        <v>750</v>
      </c>
      <c r="G151" s="45"/>
      <c r="H151" s="45"/>
      <c r="I151" s="45"/>
      <c r="J151" s="45"/>
    </row>
    <row r="152" spans="1:10" ht="13.5" customHeight="1" x14ac:dyDescent="0.2">
      <c r="A152" s="81">
        <v>50181909</v>
      </c>
      <c r="B152" s="69" t="str">
        <f t="shared" ca="1" si="6"/>
        <v>Galletas de soda</v>
      </c>
      <c r="C152" s="81" t="s">
        <v>16989</v>
      </c>
      <c r="D152" s="81">
        <v>20</v>
      </c>
      <c r="E152" s="71">
        <v>220</v>
      </c>
      <c r="F152" s="70">
        <f t="shared" ca="1" si="7"/>
        <v>4400</v>
      </c>
      <c r="G152" s="45"/>
      <c r="H152" s="45"/>
      <c r="I152" s="45"/>
      <c r="J152" s="45"/>
    </row>
    <row r="153" spans="1:10" ht="13.5" customHeight="1" x14ac:dyDescent="0.2">
      <c r="A153" s="81">
        <v>50192111</v>
      </c>
      <c r="B153" s="69" t="str">
        <f t="shared" ca="1" si="6"/>
        <v>Carne seca o procesada</v>
      </c>
      <c r="C153" s="81" t="s">
        <v>15636</v>
      </c>
      <c r="D153" s="81">
        <v>20</v>
      </c>
      <c r="E153" s="71">
        <v>450</v>
      </c>
      <c r="F153" s="70">
        <f t="shared" ca="1" si="7"/>
        <v>9000</v>
      </c>
      <c r="G153" s="45"/>
      <c r="H153" s="45"/>
      <c r="I153" s="45"/>
      <c r="J153" s="45"/>
    </row>
    <row r="154" spans="1:10" ht="13.5" customHeight="1" x14ac:dyDescent="0.2">
      <c r="A154" s="81">
        <v>50201711</v>
      </c>
      <c r="B154" s="69" t="str">
        <f t="shared" ca="1" si="6"/>
        <v>Té instantáneo</v>
      </c>
      <c r="C154" s="81" t="s">
        <v>1449</v>
      </c>
      <c r="D154" s="81">
        <v>3</v>
      </c>
      <c r="E154" s="71">
        <v>700</v>
      </c>
      <c r="F154" s="70">
        <f t="shared" ca="1" si="7"/>
        <v>2100</v>
      </c>
      <c r="G154" s="45"/>
      <c r="H154" s="45"/>
      <c r="I154" s="45"/>
      <c r="J154" s="45"/>
    </row>
    <row r="155" spans="1:10" ht="13.5" customHeight="1" x14ac:dyDescent="0.2">
      <c r="A155" s="81">
        <v>50201713</v>
      </c>
      <c r="B155" s="69" t="str">
        <f t="shared" ca="1" si="6"/>
        <v>Bolsas de té</v>
      </c>
      <c r="C155" s="81" t="s">
        <v>16989</v>
      </c>
      <c r="D155" s="81">
        <v>3</v>
      </c>
      <c r="E155" s="71">
        <v>350</v>
      </c>
      <c r="F155" s="70">
        <f t="shared" ca="1" si="7"/>
        <v>1050</v>
      </c>
      <c r="G155" s="45"/>
      <c r="H155" s="45"/>
      <c r="I155" s="45"/>
      <c r="J155" s="45"/>
    </row>
    <row r="156" spans="1:10" ht="13.5" customHeight="1" x14ac:dyDescent="0.2">
      <c r="A156" s="81">
        <v>50201714</v>
      </c>
      <c r="B156" s="69" t="str">
        <f t="shared" ca="1" si="6"/>
        <v>Cremas no lácteas</v>
      </c>
      <c r="C156" s="81" t="s">
        <v>1449</v>
      </c>
      <c r="D156" s="81">
        <v>4</v>
      </c>
      <c r="E156" s="71">
        <v>650</v>
      </c>
      <c r="F156" s="70">
        <f t="shared" ca="1" si="7"/>
        <v>2600</v>
      </c>
      <c r="G156" s="45"/>
      <c r="H156" s="45"/>
      <c r="I156" s="45"/>
      <c r="J156" s="45"/>
    </row>
    <row r="157" spans="1:10" ht="13.5" customHeight="1" x14ac:dyDescent="0.2">
      <c r="A157" s="81">
        <v>50202301</v>
      </c>
      <c r="B157" s="69" t="str">
        <f t="shared" ca="1" si="6"/>
        <v>Agua</v>
      </c>
      <c r="C157" s="81" t="s">
        <v>4735</v>
      </c>
      <c r="D157" s="81">
        <v>15</v>
      </c>
      <c r="E157" s="71">
        <v>400</v>
      </c>
      <c r="F157" s="70">
        <f t="shared" ca="1" si="7"/>
        <v>6000</v>
      </c>
      <c r="G157" s="45"/>
      <c r="H157" s="45"/>
      <c r="I157" s="45"/>
      <c r="J157" s="45"/>
    </row>
    <row r="158" spans="1:10" ht="13.5" customHeight="1" x14ac:dyDescent="0.2">
      <c r="A158" s="81">
        <v>50202304</v>
      </c>
      <c r="B158" s="69" t="str">
        <f t="shared" ca="1" si="6"/>
        <v>Jugos de repisa</v>
      </c>
      <c r="C158" s="81" t="s">
        <v>1449</v>
      </c>
      <c r="D158" s="81">
        <v>48</v>
      </c>
      <c r="E158" s="71">
        <v>120</v>
      </c>
      <c r="F158" s="70">
        <f t="shared" ca="1" si="7"/>
        <v>5760</v>
      </c>
      <c r="G158" s="45"/>
      <c r="H158" s="45"/>
      <c r="I158" s="45"/>
      <c r="J158" s="45"/>
    </row>
    <row r="159" spans="1:10" ht="13.5" customHeight="1" x14ac:dyDescent="0.2">
      <c r="A159" s="81">
        <v>50202304</v>
      </c>
      <c r="B159" s="69" t="str">
        <f t="shared" ca="1" si="6"/>
        <v>Jugos de repisa</v>
      </c>
      <c r="C159" s="81" t="s">
        <v>1449</v>
      </c>
      <c r="D159" s="81">
        <v>6</v>
      </c>
      <c r="E159" s="71">
        <v>150</v>
      </c>
      <c r="F159" s="70">
        <f t="shared" ca="1" si="7"/>
        <v>900</v>
      </c>
      <c r="G159" s="45"/>
      <c r="H159" s="45"/>
      <c r="I159" s="45"/>
      <c r="J159" s="45"/>
    </row>
    <row r="160" spans="1:10" ht="13.5" customHeight="1" x14ac:dyDescent="0.2">
      <c r="A160" s="81">
        <v>50221101</v>
      </c>
      <c r="B160" s="69" t="str">
        <f t="shared" ca="1" si="6"/>
        <v>Grano de cereal</v>
      </c>
      <c r="C160" s="81" t="s">
        <v>1449</v>
      </c>
      <c r="D160" s="81">
        <v>3</v>
      </c>
      <c r="E160" s="71">
        <v>200</v>
      </c>
      <c r="F160" s="70">
        <f t="shared" ca="1" si="7"/>
        <v>600</v>
      </c>
      <c r="G160" s="45"/>
      <c r="H160" s="45"/>
      <c r="I160" s="45"/>
      <c r="J160" s="45"/>
    </row>
    <row r="161" spans="1:10" ht="13.5" customHeight="1" x14ac:dyDescent="0.2">
      <c r="A161" s="81">
        <v>50151513</v>
      </c>
      <c r="B161" s="69" t="str">
        <f t="shared" ca="1" si="6"/>
        <v>Aceites vegetales o  de planta comestibles</v>
      </c>
      <c r="C161" s="81" t="s">
        <v>1449</v>
      </c>
      <c r="D161" s="81">
        <v>4</v>
      </c>
      <c r="E161" s="71">
        <v>900</v>
      </c>
      <c r="F161" s="70">
        <f t="shared" ca="1" si="7"/>
        <v>3600</v>
      </c>
      <c r="G161" s="45"/>
      <c r="H161" s="45"/>
      <c r="I161" s="45"/>
      <c r="J161" s="45"/>
    </row>
    <row r="162" spans="1:10" ht="14.1" customHeight="1" x14ac:dyDescent="0.2">
      <c r="A162" s="45"/>
      <c r="B162" s="45"/>
      <c r="C162" s="45"/>
      <c r="D162" s="45"/>
      <c r="E162" s="73" t="s">
        <v>12551</v>
      </c>
      <c r="F162" s="74">
        <f ca="1">SUM(Table37[MONTO TOTAL ESTIMADO])</f>
        <v>84520</v>
      </c>
      <c r="G162" s="45"/>
      <c r="H162" s="45" t="str">
        <f>C131</f>
        <v>Bienes</v>
      </c>
      <c r="I162" s="45" t="str">
        <f>E131</f>
        <v>Sí</v>
      </c>
      <c r="J162" s="45" t="str">
        <f>D131</f>
        <v>Compras por debajo del Umbral</v>
      </c>
    </row>
    <row r="163" spans="1:10" ht="14.1" customHeight="1" thickBot="1" x14ac:dyDescent="0.3"/>
    <row r="164" spans="1:10" ht="33.75" customHeight="1" thickBot="1" x14ac:dyDescent="0.25">
      <c r="A164" s="64" t="s">
        <v>16383</v>
      </c>
      <c r="B164" s="64" t="s">
        <v>161</v>
      </c>
      <c r="C164" s="64" t="s">
        <v>11725</v>
      </c>
      <c r="D164" s="64" t="s">
        <v>14379</v>
      </c>
      <c r="E164" s="64" t="s">
        <v>10963</v>
      </c>
      <c r="F164" s="64" t="s">
        <v>11096</v>
      </c>
      <c r="G164" s="45"/>
      <c r="H164" s="45"/>
      <c r="I164" s="45"/>
      <c r="J164" s="45"/>
    </row>
    <row r="165" spans="1:10" ht="14.1" customHeight="1" thickBot="1" x14ac:dyDescent="0.25">
      <c r="A165" s="66" t="s">
        <v>18832</v>
      </c>
      <c r="B165" s="66" t="s">
        <v>18833</v>
      </c>
      <c r="C165" s="66" t="s">
        <v>17798</v>
      </c>
      <c r="D165" s="66" t="s">
        <v>10172</v>
      </c>
      <c r="E165" s="66" t="s">
        <v>8856</v>
      </c>
      <c r="F165" s="66"/>
      <c r="G165" s="45"/>
      <c r="H165" s="45"/>
      <c r="I165" s="45"/>
      <c r="J165" s="45"/>
    </row>
    <row r="166" spans="1:10" ht="14.1" customHeight="1" thickBot="1" x14ac:dyDescent="0.25">
      <c r="A166" s="91" t="s">
        <v>14829</v>
      </c>
      <c r="B166" s="67" t="s">
        <v>8529</v>
      </c>
      <c r="C166" s="76">
        <v>45117</v>
      </c>
      <c r="D166" s="91" t="s">
        <v>9387</v>
      </c>
      <c r="E166" s="67" t="s">
        <v>13094</v>
      </c>
      <c r="F166" s="66" t="s">
        <v>3080</v>
      </c>
      <c r="G166" s="45"/>
      <c r="H166" s="45"/>
      <c r="I166" s="45"/>
      <c r="J166" s="45"/>
    </row>
    <row r="167" spans="1:10" ht="14.1" customHeight="1" thickBot="1" x14ac:dyDescent="0.25">
      <c r="A167" s="92"/>
      <c r="B167" s="67" t="s">
        <v>1786</v>
      </c>
      <c r="C167" s="65">
        <f>IF(C166="","",IF(AND(MONTH(C166)&gt;=1,MONTH(C166)&lt;=3),1,IF(AND(MONTH(C166)&gt;=4,MONTH(C166)&lt;=6),2,IF(AND(MONTH(C166)&gt;=7,MONTH(C166)&lt;=9),3,4))))</f>
        <v>3</v>
      </c>
      <c r="D167" s="92"/>
      <c r="E167" s="67" t="s">
        <v>2417</v>
      </c>
      <c r="F167" s="66" t="s">
        <v>11113</v>
      </c>
      <c r="G167" s="45"/>
      <c r="H167" s="45"/>
      <c r="I167" s="45"/>
      <c r="J167" s="45"/>
    </row>
    <row r="168" spans="1:10" ht="14.1" customHeight="1" thickBot="1" x14ac:dyDescent="0.25">
      <c r="A168" s="92"/>
      <c r="B168" s="67" t="s">
        <v>12943</v>
      </c>
      <c r="C168" s="76">
        <v>45122</v>
      </c>
      <c r="D168" s="92"/>
      <c r="E168" s="67" t="s">
        <v>3073</v>
      </c>
      <c r="F168" s="66" t="s">
        <v>11113</v>
      </c>
      <c r="G168" s="45"/>
      <c r="H168" s="45"/>
      <c r="I168" s="45"/>
      <c r="J168" s="45"/>
    </row>
    <row r="169" spans="1:10" ht="14.1" customHeight="1" thickBot="1" x14ac:dyDescent="0.25">
      <c r="A169" s="92"/>
      <c r="B169" s="67" t="s">
        <v>1786</v>
      </c>
      <c r="C169" s="65">
        <f>IF(C168="","",IF(AND(MONTH(C168)&gt;=1,MONTH(C168)&lt;=3),1,IF(AND(MONTH(C168)&gt;=4,MONTH(C168)&lt;=6),2,IF(AND(MONTH(C168)&gt;=7,MONTH(C168)&lt;=9),3,4))))</f>
        <v>3</v>
      </c>
      <c r="D169" s="92"/>
      <c r="E169" s="67" t="s">
        <v>13193</v>
      </c>
      <c r="F169" s="66" t="s">
        <v>11113</v>
      </c>
      <c r="G169" s="45"/>
      <c r="H169" s="45"/>
      <c r="I169" s="45"/>
      <c r="J169" s="45"/>
    </row>
    <row r="170" spans="1:10" ht="14.1" customHeight="1" thickBot="1" x14ac:dyDescent="0.25">
      <c r="A170" s="45"/>
      <c r="B170" s="45"/>
      <c r="C170" s="45"/>
      <c r="D170" s="45"/>
      <c r="E170" s="45"/>
      <c r="F170" s="45"/>
      <c r="G170" s="45"/>
      <c r="H170" s="45"/>
      <c r="I170" s="45"/>
      <c r="J170" s="45"/>
    </row>
    <row r="171" spans="1:10" ht="14.1" customHeight="1" thickBot="1" x14ac:dyDescent="0.25">
      <c r="A171" s="72" t="s">
        <v>15735</v>
      </c>
      <c r="B171" s="72" t="s">
        <v>16146</v>
      </c>
      <c r="C171" s="72" t="s">
        <v>15641</v>
      </c>
      <c r="D171" s="72" t="s">
        <v>15251</v>
      </c>
      <c r="E171" s="72" t="s">
        <v>6933</v>
      </c>
      <c r="F171" s="72" t="s">
        <v>15280</v>
      </c>
      <c r="G171" s="45"/>
      <c r="H171" s="45"/>
      <c r="I171" s="45"/>
      <c r="J171" s="45"/>
    </row>
    <row r="172" spans="1:10" ht="14.1" customHeight="1" x14ac:dyDescent="0.2">
      <c r="A172" s="81">
        <v>10151801</v>
      </c>
      <c r="B172" s="69" t="str">
        <f t="shared" ref="B172:B198" ca="1" si="8">IFERROR(INDEX(UNSPSCDes,MATCH(INDIRECT(ADDRESS(ROW(),COLUMN()-1,4)),UNSPSCCode,0)),"")</f>
        <v>Semillas o plántulas de pimienta</v>
      </c>
      <c r="C172" s="81" t="s">
        <v>15636</v>
      </c>
      <c r="D172" s="81">
        <v>3</v>
      </c>
      <c r="E172" s="71">
        <v>700</v>
      </c>
      <c r="F172" s="70">
        <f t="shared" ref="F172:F198" ca="1" si="9">INDIRECT(ADDRESS(ROW(),COLUMN()-2,4))*INDIRECT(ADDRESS(ROW(),COLUMN()-1,4))</f>
        <v>2100</v>
      </c>
      <c r="G172" s="45"/>
      <c r="H172" s="45"/>
      <c r="I172" s="45"/>
      <c r="J172" s="45"/>
    </row>
    <row r="173" spans="1:10" ht="13.5" customHeight="1" x14ac:dyDescent="0.2">
      <c r="A173" s="81">
        <v>10151803</v>
      </c>
      <c r="B173" s="69" t="str">
        <f t="shared" ca="1" si="8"/>
        <v>Semillas o plántulas de canela</v>
      </c>
      <c r="C173" s="81" t="s">
        <v>15636</v>
      </c>
      <c r="D173" s="81">
        <v>3</v>
      </c>
      <c r="E173" s="71">
        <v>700</v>
      </c>
      <c r="F173" s="70">
        <f t="shared" ca="1" si="9"/>
        <v>2100</v>
      </c>
      <c r="G173" s="45"/>
      <c r="H173" s="45"/>
      <c r="I173" s="45"/>
      <c r="J173" s="45"/>
    </row>
    <row r="174" spans="1:10" ht="13.5" customHeight="1" x14ac:dyDescent="0.2">
      <c r="A174" s="81">
        <v>10151804</v>
      </c>
      <c r="B174" s="69" t="str">
        <f t="shared" ca="1" si="8"/>
        <v>Semillas o plántulas de clavo de olor</v>
      </c>
      <c r="C174" s="81" t="s">
        <v>1449</v>
      </c>
      <c r="D174" s="81">
        <v>3</v>
      </c>
      <c r="E174" s="71">
        <v>1000</v>
      </c>
      <c r="F174" s="70">
        <f t="shared" ca="1" si="9"/>
        <v>3000</v>
      </c>
      <c r="G174" s="45"/>
      <c r="H174" s="45"/>
      <c r="I174" s="45"/>
      <c r="J174" s="45"/>
    </row>
    <row r="175" spans="1:10" ht="13.5" customHeight="1" x14ac:dyDescent="0.2">
      <c r="A175" s="81">
        <v>10151806</v>
      </c>
      <c r="B175" s="69" t="str">
        <f t="shared" ca="1" si="8"/>
        <v>Semillas o plántulas de jengibre</v>
      </c>
      <c r="C175" s="81" t="s">
        <v>15636</v>
      </c>
      <c r="D175" s="81">
        <v>3</v>
      </c>
      <c r="E175" s="71">
        <v>200</v>
      </c>
      <c r="F175" s="70">
        <f t="shared" ca="1" si="9"/>
        <v>600</v>
      </c>
      <c r="G175" s="45"/>
      <c r="H175" s="45"/>
      <c r="I175" s="45"/>
      <c r="J175" s="45"/>
    </row>
    <row r="176" spans="1:10" ht="13.5" customHeight="1" x14ac:dyDescent="0.2">
      <c r="A176" s="81">
        <v>10161904</v>
      </c>
      <c r="B176" s="69" t="str">
        <f t="shared" ca="1" si="8"/>
        <v>Flores secas</v>
      </c>
      <c r="C176" s="81" t="s">
        <v>15636</v>
      </c>
      <c r="D176" s="81">
        <v>2</v>
      </c>
      <c r="E176" s="71">
        <v>900</v>
      </c>
      <c r="F176" s="70">
        <f t="shared" ca="1" si="9"/>
        <v>1800</v>
      </c>
      <c r="G176" s="45"/>
      <c r="H176" s="45"/>
      <c r="I176" s="45"/>
      <c r="J176" s="45"/>
    </row>
    <row r="177" spans="1:10" ht="13.5" customHeight="1" x14ac:dyDescent="0.2">
      <c r="A177" s="81">
        <v>10161904</v>
      </c>
      <c r="B177" s="69" t="str">
        <f t="shared" ca="1" si="8"/>
        <v>Flores secas</v>
      </c>
      <c r="C177" s="81" t="s">
        <v>15636</v>
      </c>
      <c r="D177" s="81">
        <v>2</v>
      </c>
      <c r="E177" s="71">
        <v>1150</v>
      </c>
      <c r="F177" s="70">
        <f t="shared" ca="1" si="9"/>
        <v>2300</v>
      </c>
      <c r="G177" s="45"/>
      <c r="H177" s="45"/>
      <c r="I177" s="45"/>
      <c r="J177" s="45"/>
    </row>
    <row r="178" spans="1:10" ht="13.5" customHeight="1" x14ac:dyDescent="0.2">
      <c r="A178" s="81">
        <v>50101716</v>
      </c>
      <c r="B178" s="69" t="str">
        <f t="shared" ca="1" si="8"/>
        <v>Nueces y semillas enteras</v>
      </c>
      <c r="C178" s="81" t="s">
        <v>1449</v>
      </c>
      <c r="D178" s="81">
        <v>3</v>
      </c>
      <c r="E178" s="71">
        <v>450</v>
      </c>
      <c r="F178" s="70">
        <f t="shared" ca="1" si="9"/>
        <v>1350</v>
      </c>
      <c r="G178" s="45"/>
      <c r="H178" s="45"/>
      <c r="I178" s="45"/>
      <c r="J178" s="45"/>
    </row>
    <row r="179" spans="1:10" ht="13.5" customHeight="1" x14ac:dyDescent="0.2">
      <c r="A179" s="81">
        <v>50101717</v>
      </c>
      <c r="B179" s="69" t="str">
        <f t="shared" ca="1" si="8"/>
        <v>Nueces y semillas sin cascara</v>
      </c>
      <c r="C179" s="81" t="s">
        <v>1449</v>
      </c>
      <c r="D179" s="81">
        <v>3</v>
      </c>
      <c r="E179" s="71">
        <v>500</v>
      </c>
      <c r="F179" s="70">
        <f t="shared" ca="1" si="9"/>
        <v>1500</v>
      </c>
      <c r="G179" s="45"/>
      <c r="H179" s="45"/>
      <c r="I179" s="45"/>
      <c r="J179" s="45"/>
    </row>
    <row r="180" spans="1:10" ht="13.5" customHeight="1" x14ac:dyDescent="0.2">
      <c r="A180" s="81">
        <v>50101717</v>
      </c>
      <c r="B180" s="69" t="str">
        <f t="shared" ca="1" si="8"/>
        <v>Nueces y semillas sin cascara</v>
      </c>
      <c r="C180" s="81" t="s">
        <v>1449</v>
      </c>
      <c r="D180" s="81">
        <v>3</v>
      </c>
      <c r="E180" s="71">
        <v>1800</v>
      </c>
      <c r="F180" s="70">
        <f t="shared" ca="1" si="9"/>
        <v>5400</v>
      </c>
      <c r="G180" s="45"/>
      <c r="H180" s="45"/>
      <c r="I180" s="45"/>
      <c r="J180" s="45"/>
    </row>
    <row r="181" spans="1:10" ht="13.5" customHeight="1" x14ac:dyDescent="0.2">
      <c r="A181" s="81">
        <v>50131701</v>
      </c>
      <c r="B181" s="69" t="str">
        <f t="shared" ca="1" si="8"/>
        <v>Productos de leche o mantequilla frescos</v>
      </c>
      <c r="C181" s="81" t="s">
        <v>1449</v>
      </c>
      <c r="D181" s="81">
        <v>21</v>
      </c>
      <c r="E181" s="71">
        <v>60</v>
      </c>
      <c r="F181" s="70">
        <f t="shared" ca="1" si="9"/>
        <v>1260</v>
      </c>
      <c r="G181" s="45"/>
      <c r="H181" s="45"/>
      <c r="I181" s="45"/>
      <c r="J181" s="45"/>
    </row>
    <row r="182" spans="1:10" ht="13.5" customHeight="1" x14ac:dyDescent="0.2">
      <c r="A182" s="81">
        <v>50131702</v>
      </c>
      <c r="B182" s="69" t="str">
        <f t="shared" ca="1" si="8"/>
        <v>Productos de leche o mantequilla de estante</v>
      </c>
      <c r="C182" s="81" t="s">
        <v>16989</v>
      </c>
      <c r="D182" s="81">
        <v>3</v>
      </c>
      <c r="E182" s="71">
        <v>1400</v>
      </c>
      <c r="F182" s="70">
        <f t="shared" ca="1" si="9"/>
        <v>4200</v>
      </c>
      <c r="G182" s="45"/>
      <c r="H182" s="45"/>
      <c r="I182" s="45"/>
      <c r="J182" s="45"/>
    </row>
    <row r="183" spans="1:10" ht="13.5" customHeight="1" x14ac:dyDescent="0.2">
      <c r="A183" s="81">
        <v>50131702</v>
      </c>
      <c r="B183" s="69" t="str">
        <f t="shared" ca="1" si="8"/>
        <v>Productos de leche o mantequilla de estante</v>
      </c>
      <c r="C183" s="81" t="s">
        <v>16989</v>
      </c>
      <c r="D183" s="81">
        <v>3</v>
      </c>
      <c r="E183" s="71">
        <v>1050</v>
      </c>
      <c r="F183" s="70">
        <f t="shared" ca="1" si="9"/>
        <v>3150</v>
      </c>
      <c r="G183" s="45"/>
      <c r="H183" s="45"/>
      <c r="I183" s="45"/>
      <c r="J183" s="45"/>
    </row>
    <row r="184" spans="1:10" ht="13.5" customHeight="1" x14ac:dyDescent="0.2">
      <c r="A184" s="81">
        <v>50131801</v>
      </c>
      <c r="B184" s="69" t="str">
        <f t="shared" ca="1" si="8"/>
        <v>Queso natural</v>
      </c>
      <c r="C184" s="81" t="s">
        <v>15636</v>
      </c>
      <c r="D184" s="81">
        <v>20</v>
      </c>
      <c r="E184" s="71">
        <v>500</v>
      </c>
      <c r="F184" s="70">
        <f t="shared" ca="1" si="9"/>
        <v>10000</v>
      </c>
      <c r="G184" s="45"/>
      <c r="H184" s="45"/>
      <c r="I184" s="45"/>
      <c r="J184" s="45"/>
    </row>
    <row r="185" spans="1:10" ht="13.5" customHeight="1" x14ac:dyDescent="0.2">
      <c r="A185" s="81">
        <v>50131801</v>
      </c>
      <c r="B185" s="69" t="str">
        <f t="shared" ca="1" si="8"/>
        <v>Queso natural</v>
      </c>
      <c r="C185" s="81" t="s">
        <v>15636</v>
      </c>
      <c r="D185" s="81">
        <v>20</v>
      </c>
      <c r="E185" s="71">
        <v>510</v>
      </c>
      <c r="F185" s="70">
        <f t="shared" ca="1" si="9"/>
        <v>10200</v>
      </c>
      <c r="G185" s="45"/>
      <c r="H185" s="45"/>
      <c r="I185" s="45"/>
      <c r="J185" s="45"/>
    </row>
    <row r="186" spans="1:10" ht="13.5" customHeight="1" x14ac:dyDescent="0.2">
      <c r="A186" s="81">
        <v>50161511</v>
      </c>
      <c r="B186" s="69" t="str">
        <f t="shared" ca="1" si="8"/>
        <v>Chocolate o sustituto de chocolate</v>
      </c>
      <c r="C186" s="81" t="s">
        <v>1449</v>
      </c>
      <c r="D186" s="81">
        <v>8</v>
      </c>
      <c r="E186" s="71">
        <v>495</v>
      </c>
      <c r="F186" s="70">
        <f t="shared" ca="1" si="9"/>
        <v>3960</v>
      </c>
      <c r="G186" s="45"/>
      <c r="H186" s="45"/>
      <c r="I186" s="45"/>
      <c r="J186" s="45"/>
    </row>
    <row r="187" spans="1:10" ht="13.5" customHeight="1" x14ac:dyDescent="0.2">
      <c r="A187" s="81">
        <v>50161814</v>
      </c>
      <c r="B187" s="69" t="str">
        <f t="shared" ca="1" si="8"/>
        <v>Azúcar o sustituto de azúcar, confite</v>
      </c>
      <c r="C187" s="81" t="s">
        <v>4735</v>
      </c>
      <c r="D187" s="81">
        <v>3</v>
      </c>
      <c r="E187" s="71">
        <v>300</v>
      </c>
      <c r="F187" s="70">
        <f t="shared" ca="1" si="9"/>
        <v>900</v>
      </c>
      <c r="G187" s="45"/>
      <c r="H187" s="45"/>
      <c r="I187" s="45"/>
      <c r="J187" s="45"/>
    </row>
    <row r="188" spans="1:10" ht="13.5" customHeight="1" x14ac:dyDescent="0.2">
      <c r="A188" s="81">
        <v>50161814</v>
      </c>
      <c r="B188" s="69" t="str">
        <f t="shared" ca="1" si="8"/>
        <v>Azúcar o sustituto de azúcar, confite</v>
      </c>
      <c r="C188" s="81" t="s">
        <v>4735</v>
      </c>
      <c r="D188" s="81">
        <v>3</v>
      </c>
      <c r="E188" s="71">
        <v>250</v>
      </c>
      <c r="F188" s="70">
        <f t="shared" ca="1" si="9"/>
        <v>750</v>
      </c>
      <c r="G188" s="45"/>
      <c r="H188" s="45"/>
      <c r="I188" s="45"/>
      <c r="J188" s="45"/>
    </row>
    <row r="189" spans="1:10" ht="13.5" customHeight="1" x14ac:dyDescent="0.2">
      <c r="A189" s="81">
        <v>50181909</v>
      </c>
      <c r="B189" s="69" t="str">
        <f t="shared" ca="1" si="8"/>
        <v>Galletas de soda</v>
      </c>
      <c r="C189" s="81" t="s">
        <v>16989</v>
      </c>
      <c r="D189" s="81">
        <v>20</v>
      </c>
      <c r="E189" s="71">
        <v>220</v>
      </c>
      <c r="F189" s="70">
        <f t="shared" ca="1" si="9"/>
        <v>4400</v>
      </c>
      <c r="G189" s="45"/>
      <c r="H189" s="45"/>
      <c r="I189" s="45"/>
      <c r="J189" s="45"/>
    </row>
    <row r="190" spans="1:10" ht="13.5" customHeight="1" x14ac:dyDescent="0.2">
      <c r="A190" s="81">
        <v>50192111</v>
      </c>
      <c r="B190" s="69" t="str">
        <f t="shared" ca="1" si="8"/>
        <v>Carne seca o procesada</v>
      </c>
      <c r="C190" s="81" t="s">
        <v>15636</v>
      </c>
      <c r="D190" s="81">
        <v>20</v>
      </c>
      <c r="E190" s="71">
        <v>450</v>
      </c>
      <c r="F190" s="70">
        <f t="shared" ca="1" si="9"/>
        <v>9000</v>
      </c>
      <c r="G190" s="45"/>
      <c r="H190" s="45"/>
      <c r="I190" s="45"/>
      <c r="J190" s="45"/>
    </row>
    <row r="191" spans="1:10" ht="13.5" customHeight="1" x14ac:dyDescent="0.2">
      <c r="A191" s="81">
        <v>50201711</v>
      </c>
      <c r="B191" s="69" t="str">
        <f t="shared" ca="1" si="8"/>
        <v>Té instantáneo</v>
      </c>
      <c r="C191" s="81" t="s">
        <v>1449</v>
      </c>
      <c r="D191" s="81">
        <v>3</v>
      </c>
      <c r="E191" s="71">
        <v>700</v>
      </c>
      <c r="F191" s="70">
        <f t="shared" ca="1" si="9"/>
        <v>2100</v>
      </c>
      <c r="G191" s="45"/>
      <c r="H191" s="45"/>
      <c r="I191" s="45"/>
      <c r="J191" s="45"/>
    </row>
    <row r="192" spans="1:10" ht="13.5" customHeight="1" x14ac:dyDescent="0.2">
      <c r="A192" s="81">
        <v>50201713</v>
      </c>
      <c r="B192" s="69" t="str">
        <f t="shared" ca="1" si="8"/>
        <v>Bolsas de té</v>
      </c>
      <c r="C192" s="81" t="s">
        <v>16989</v>
      </c>
      <c r="D192" s="81">
        <v>3</v>
      </c>
      <c r="E192" s="71">
        <v>350</v>
      </c>
      <c r="F192" s="70">
        <f t="shared" ca="1" si="9"/>
        <v>1050</v>
      </c>
      <c r="G192" s="45"/>
      <c r="H192" s="45"/>
      <c r="I192" s="45"/>
      <c r="J192" s="45"/>
    </row>
    <row r="193" spans="1:10" ht="13.5" customHeight="1" x14ac:dyDescent="0.2">
      <c r="A193" s="81">
        <v>50201714</v>
      </c>
      <c r="B193" s="69" t="str">
        <f t="shared" ca="1" si="8"/>
        <v>Cremas no lácteas</v>
      </c>
      <c r="C193" s="81" t="s">
        <v>1449</v>
      </c>
      <c r="D193" s="81">
        <v>4</v>
      </c>
      <c r="E193" s="71">
        <v>650</v>
      </c>
      <c r="F193" s="70">
        <f t="shared" ca="1" si="9"/>
        <v>2600</v>
      </c>
      <c r="G193" s="45"/>
      <c r="H193" s="45"/>
      <c r="I193" s="45"/>
      <c r="J193" s="45"/>
    </row>
    <row r="194" spans="1:10" ht="13.5" customHeight="1" x14ac:dyDescent="0.2">
      <c r="A194" s="81">
        <v>50202301</v>
      </c>
      <c r="B194" s="69" t="str">
        <f t="shared" ca="1" si="8"/>
        <v>Agua</v>
      </c>
      <c r="C194" s="81" t="s">
        <v>4735</v>
      </c>
      <c r="D194" s="81">
        <v>15</v>
      </c>
      <c r="E194" s="71">
        <v>400</v>
      </c>
      <c r="F194" s="70">
        <f t="shared" ca="1" si="9"/>
        <v>6000</v>
      </c>
      <c r="G194" s="45"/>
      <c r="H194" s="45"/>
      <c r="I194" s="45"/>
      <c r="J194" s="45"/>
    </row>
    <row r="195" spans="1:10" ht="13.5" customHeight="1" x14ac:dyDescent="0.2">
      <c r="A195" s="81">
        <v>50202304</v>
      </c>
      <c r="B195" s="69" t="str">
        <f t="shared" ca="1" si="8"/>
        <v>Jugos de repisa</v>
      </c>
      <c r="C195" s="81" t="s">
        <v>1449</v>
      </c>
      <c r="D195" s="81">
        <v>48</v>
      </c>
      <c r="E195" s="71">
        <v>120</v>
      </c>
      <c r="F195" s="70">
        <f t="shared" ca="1" si="9"/>
        <v>5760</v>
      </c>
      <c r="G195" s="45"/>
      <c r="H195" s="45"/>
      <c r="I195" s="45"/>
      <c r="J195" s="45"/>
    </row>
    <row r="196" spans="1:10" ht="13.5" customHeight="1" x14ac:dyDescent="0.2">
      <c r="A196" s="81">
        <v>50202304</v>
      </c>
      <c r="B196" s="69" t="str">
        <f t="shared" ca="1" si="8"/>
        <v>Jugos de repisa</v>
      </c>
      <c r="C196" s="81" t="s">
        <v>1449</v>
      </c>
      <c r="D196" s="81">
        <v>6</v>
      </c>
      <c r="E196" s="71">
        <v>150</v>
      </c>
      <c r="F196" s="70">
        <f t="shared" ca="1" si="9"/>
        <v>900</v>
      </c>
      <c r="G196" s="45"/>
      <c r="H196" s="45"/>
      <c r="I196" s="45"/>
      <c r="J196" s="45"/>
    </row>
    <row r="197" spans="1:10" ht="13.5" customHeight="1" x14ac:dyDescent="0.2">
      <c r="A197" s="81">
        <v>50221101</v>
      </c>
      <c r="B197" s="69" t="str">
        <f t="shared" ca="1" si="8"/>
        <v>Grano de cereal</v>
      </c>
      <c r="C197" s="81" t="s">
        <v>1449</v>
      </c>
      <c r="D197" s="81">
        <v>3</v>
      </c>
      <c r="E197" s="71">
        <v>200</v>
      </c>
      <c r="F197" s="70">
        <f t="shared" ca="1" si="9"/>
        <v>600</v>
      </c>
      <c r="G197" s="45"/>
      <c r="H197" s="45"/>
      <c r="I197" s="45"/>
      <c r="J197" s="45"/>
    </row>
    <row r="198" spans="1:10" ht="13.5" customHeight="1" x14ac:dyDescent="0.2">
      <c r="A198" s="81">
        <v>50151513</v>
      </c>
      <c r="B198" s="69" t="str">
        <f t="shared" ca="1" si="8"/>
        <v>Aceites vegetales o  de planta comestibles</v>
      </c>
      <c r="C198" s="81" t="s">
        <v>1449</v>
      </c>
      <c r="D198" s="81">
        <v>2</v>
      </c>
      <c r="E198" s="71">
        <v>900</v>
      </c>
      <c r="F198" s="70">
        <f t="shared" ca="1" si="9"/>
        <v>1800</v>
      </c>
      <c r="G198" s="45"/>
      <c r="H198" s="45"/>
      <c r="I198" s="45"/>
      <c r="J198" s="45"/>
    </row>
    <row r="199" spans="1:10" ht="14.1" customHeight="1" x14ac:dyDescent="0.2">
      <c r="A199" s="45"/>
      <c r="B199" s="45"/>
      <c r="C199" s="45"/>
      <c r="D199" s="45"/>
      <c r="E199" s="73" t="s">
        <v>12551</v>
      </c>
      <c r="F199" s="74">
        <f ca="1">SUM(Table38[MONTO TOTAL ESTIMADO])</f>
        <v>88780</v>
      </c>
      <c r="G199" s="45"/>
      <c r="H199" s="45" t="str">
        <f>C165</f>
        <v>Bienes</v>
      </c>
      <c r="I199" s="45" t="str">
        <f>E165</f>
        <v>Sí</v>
      </c>
      <c r="J199" s="45" t="str">
        <f>D165</f>
        <v>Compras por debajo del Umbral</v>
      </c>
    </row>
    <row r="200" spans="1:10" ht="14.1" customHeight="1" thickBot="1" x14ac:dyDescent="0.3"/>
    <row r="201" spans="1:10" ht="33.75" customHeight="1" thickBot="1" x14ac:dyDescent="0.25">
      <c r="A201" s="64" t="s">
        <v>16383</v>
      </c>
      <c r="B201" s="64" t="s">
        <v>161</v>
      </c>
      <c r="C201" s="64" t="s">
        <v>11725</v>
      </c>
      <c r="D201" s="64" t="s">
        <v>14379</v>
      </c>
      <c r="E201" s="64" t="s">
        <v>10963</v>
      </c>
      <c r="F201" s="64" t="s">
        <v>11096</v>
      </c>
      <c r="G201" s="45"/>
      <c r="H201" s="45"/>
      <c r="I201" s="45"/>
      <c r="J201" s="45"/>
    </row>
    <row r="202" spans="1:10" ht="14.1" customHeight="1" thickBot="1" x14ac:dyDescent="0.25">
      <c r="A202" s="66" t="s">
        <v>18832</v>
      </c>
      <c r="B202" s="66" t="s">
        <v>18833</v>
      </c>
      <c r="C202" s="66" t="s">
        <v>17798</v>
      </c>
      <c r="D202" s="66" t="s">
        <v>10172</v>
      </c>
      <c r="E202" s="66" t="s">
        <v>8856</v>
      </c>
      <c r="F202" s="66"/>
      <c r="G202" s="45"/>
      <c r="H202" s="45"/>
      <c r="I202" s="45"/>
      <c r="J202" s="45"/>
    </row>
    <row r="203" spans="1:10" ht="14.1" customHeight="1" thickBot="1" x14ac:dyDescent="0.25">
      <c r="A203" s="91" t="s">
        <v>14829</v>
      </c>
      <c r="B203" s="67" t="s">
        <v>8529</v>
      </c>
      <c r="C203" s="76">
        <v>45117</v>
      </c>
      <c r="D203" s="91" t="s">
        <v>9387</v>
      </c>
      <c r="E203" s="67" t="s">
        <v>13094</v>
      </c>
      <c r="F203" s="66" t="s">
        <v>3080</v>
      </c>
      <c r="G203" s="45"/>
      <c r="H203" s="45"/>
      <c r="I203" s="45"/>
      <c r="J203" s="45"/>
    </row>
    <row r="204" spans="1:10" ht="14.1" customHeight="1" thickBot="1" x14ac:dyDescent="0.25">
      <c r="A204" s="92"/>
      <c r="B204" s="67" t="s">
        <v>1786</v>
      </c>
      <c r="C204" s="65">
        <f>IF(C203="","",IF(AND(MONTH(C203)&gt;=1,MONTH(C203)&lt;=3),1,IF(AND(MONTH(C203)&gt;=4,MONTH(C203)&lt;=6),2,IF(AND(MONTH(C203)&gt;=7,MONTH(C203)&lt;=9),3,4))))</f>
        <v>3</v>
      </c>
      <c r="D204" s="92"/>
      <c r="E204" s="67" t="s">
        <v>2417</v>
      </c>
      <c r="F204" s="66" t="s">
        <v>11113</v>
      </c>
      <c r="G204" s="45"/>
      <c r="H204" s="45"/>
      <c r="I204" s="45"/>
      <c r="J204" s="45"/>
    </row>
    <row r="205" spans="1:10" ht="14.1" customHeight="1" thickBot="1" x14ac:dyDescent="0.25">
      <c r="A205" s="92"/>
      <c r="B205" s="67" t="s">
        <v>12943</v>
      </c>
      <c r="C205" s="76">
        <v>45122</v>
      </c>
      <c r="D205" s="92"/>
      <c r="E205" s="67" t="s">
        <v>3073</v>
      </c>
      <c r="F205" s="66" t="s">
        <v>11113</v>
      </c>
      <c r="G205" s="45"/>
      <c r="H205" s="45"/>
      <c r="I205" s="45"/>
      <c r="J205" s="45"/>
    </row>
    <row r="206" spans="1:10" ht="14.1" customHeight="1" thickBot="1" x14ac:dyDescent="0.25">
      <c r="A206" s="92"/>
      <c r="B206" s="67" t="s">
        <v>1786</v>
      </c>
      <c r="C206" s="65">
        <f>IF(C205="","",IF(AND(MONTH(C205)&gt;=1,MONTH(C205)&lt;=3),1,IF(AND(MONTH(C205)&gt;=4,MONTH(C205)&lt;=6),2,IF(AND(MONTH(C205)&gt;=7,MONTH(C205)&lt;=9),3,4))))</f>
        <v>3</v>
      </c>
      <c r="D206" s="92"/>
      <c r="E206" s="67" t="s">
        <v>13193</v>
      </c>
      <c r="F206" s="66" t="s">
        <v>11113</v>
      </c>
      <c r="G206" s="45"/>
      <c r="H206" s="45"/>
      <c r="I206" s="45"/>
      <c r="J206" s="45"/>
    </row>
    <row r="207" spans="1:10" ht="14.1" customHeight="1" thickBot="1" x14ac:dyDescent="0.25">
      <c r="A207" s="45"/>
      <c r="B207" s="45"/>
      <c r="C207" s="45"/>
      <c r="D207" s="45"/>
      <c r="E207" s="45"/>
      <c r="F207" s="45"/>
      <c r="G207" s="45"/>
      <c r="H207" s="45"/>
      <c r="I207" s="45"/>
      <c r="J207" s="45"/>
    </row>
    <row r="208" spans="1:10" ht="14.1" customHeight="1" thickBot="1" x14ac:dyDescent="0.25">
      <c r="A208" s="72" t="s">
        <v>15735</v>
      </c>
      <c r="B208" s="72" t="s">
        <v>16146</v>
      </c>
      <c r="C208" s="72" t="s">
        <v>15641</v>
      </c>
      <c r="D208" s="72" t="s">
        <v>15251</v>
      </c>
      <c r="E208" s="72" t="s">
        <v>6933</v>
      </c>
      <c r="F208" s="72" t="s">
        <v>15280</v>
      </c>
      <c r="G208" s="45"/>
      <c r="H208" s="45"/>
      <c r="I208" s="45"/>
      <c r="J208" s="45"/>
    </row>
    <row r="209" spans="1:10" ht="14.1" customHeight="1" x14ac:dyDescent="0.2">
      <c r="A209" s="81">
        <v>50161814</v>
      </c>
      <c r="B209" s="69" t="str">
        <f ca="1">IFERROR(INDEX(UNSPSCDes,MATCH(INDIRECT(ADDRESS(ROW(),COLUMN()-1,4)),UNSPSCCode,0)),"")</f>
        <v>Azúcar o sustituto de azúcar, confite</v>
      </c>
      <c r="C209" s="81" t="s">
        <v>4735</v>
      </c>
      <c r="D209" s="81">
        <v>120</v>
      </c>
      <c r="E209" s="71">
        <v>180</v>
      </c>
      <c r="F209" s="70">
        <f ca="1">INDIRECT(ADDRESS(ROW(),COLUMN()-2,4))*INDIRECT(ADDRESS(ROW(),COLUMN()-1,4))</f>
        <v>21600</v>
      </c>
      <c r="G209" s="45"/>
      <c r="H209" s="45"/>
      <c r="I209" s="45"/>
      <c r="J209" s="45"/>
    </row>
    <row r="210" spans="1:10" ht="13.5" customHeight="1" x14ac:dyDescent="0.2">
      <c r="A210" s="81">
        <v>50201706</v>
      </c>
      <c r="B210" s="69" t="str">
        <f ca="1">IFERROR(INDEX(UNSPSCDes,MATCH(INDIRECT(ADDRESS(ROW(),COLUMN()-1,4)),UNSPSCCode,0)),"")</f>
        <v>Café</v>
      </c>
      <c r="C210" s="81" t="s">
        <v>1449</v>
      </c>
      <c r="D210" s="81">
        <v>24</v>
      </c>
      <c r="E210" s="71">
        <v>4200</v>
      </c>
      <c r="F210" s="70">
        <f ca="1">INDIRECT(ADDRESS(ROW(),COLUMN()-2,4))*INDIRECT(ADDRESS(ROW(),COLUMN()-1,4))</f>
        <v>100800</v>
      </c>
      <c r="G210" s="45"/>
      <c r="H210" s="45"/>
      <c r="I210" s="45"/>
      <c r="J210" s="45"/>
    </row>
    <row r="211" spans="1:10" ht="14.1" customHeight="1" x14ac:dyDescent="0.2">
      <c r="A211" s="45"/>
      <c r="B211" s="45"/>
      <c r="C211" s="45"/>
      <c r="D211" s="45"/>
      <c r="E211" s="73" t="s">
        <v>12551</v>
      </c>
      <c r="F211" s="74">
        <f ca="1">SUM(Table39[MONTO TOTAL ESTIMADO])</f>
        <v>122400</v>
      </c>
      <c r="G211" s="45"/>
      <c r="H211" s="45" t="str">
        <f>C202</f>
        <v>Bienes</v>
      </c>
      <c r="I211" s="45" t="str">
        <f>E202</f>
        <v>Sí</v>
      </c>
      <c r="J211" s="45" t="str">
        <f>D202</f>
        <v>Compras por debajo del Umbral</v>
      </c>
    </row>
    <row r="212" spans="1:10" ht="14.1" customHeight="1" thickBot="1" x14ac:dyDescent="0.3"/>
    <row r="213" spans="1:10" ht="33.75" customHeight="1" thickBot="1" x14ac:dyDescent="0.25">
      <c r="A213" s="64" t="s">
        <v>16383</v>
      </c>
      <c r="B213" s="64" t="s">
        <v>161</v>
      </c>
      <c r="C213" s="64" t="s">
        <v>11725</v>
      </c>
      <c r="D213" s="64" t="s">
        <v>14379</v>
      </c>
      <c r="E213" s="64" t="s">
        <v>10963</v>
      </c>
      <c r="F213" s="64" t="s">
        <v>11096</v>
      </c>
      <c r="G213" s="45"/>
      <c r="H213" s="45"/>
      <c r="I213" s="45"/>
      <c r="J213" s="45"/>
    </row>
    <row r="214" spans="1:10" ht="14.1" customHeight="1" thickBot="1" x14ac:dyDescent="0.25">
      <c r="A214" s="66" t="s">
        <v>18832</v>
      </c>
      <c r="B214" s="66" t="s">
        <v>18833</v>
      </c>
      <c r="C214" s="66" t="s">
        <v>17798</v>
      </c>
      <c r="D214" s="66" t="s">
        <v>10172</v>
      </c>
      <c r="E214" s="66" t="s">
        <v>8856</v>
      </c>
      <c r="F214" s="66"/>
      <c r="G214" s="45"/>
      <c r="H214" s="45"/>
      <c r="I214" s="45"/>
      <c r="J214" s="45"/>
    </row>
    <row r="215" spans="1:10" ht="14.1" customHeight="1" thickBot="1" x14ac:dyDescent="0.25">
      <c r="A215" s="91" t="s">
        <v>14829</v>
      </c>
      <c r="B215" s="67" t="s">
        <v>8529</v>
      </c>
      <c r="C215" s="76">
        <v>45117</v>
      </c>
      <c r="D215" s="91" t="s">
        <v>9387</v>
      </c>
      <c r="E215" s="67" t="s">
        <v>13094</v>
      </c>
      <c r="F215" s="66" t="s">
        <v>3080</v>
      </c>
      <c r="G215" s="45"/>
      <c r="H215" s="45"/>
      <c r="I215" s="45"/>
      <c r="J215" s="45"/>
    </row>
    <row r="216" spans="1:10" ht="14.1" customHeight="1" thickBot="1" x14ac:dyDescent="0.25">
      <c r="A216" s="92"/>
      <c r="B216" s="67" t="s">
        <v>1786</v>
      </c>
      <c r="C216" s="65">
        <f>IF(C215="","",IF(AND(MONTH(C215)&gt;=1,MONTH(C215)&lt;=3),1,IF(AND(MONTH(C215)&gt;=4,MONTH(C215)&lt;=6),2,IF(AND(MONTH(C215)&gt;=7,MONTH(C215)&lt;=9),3,4))))</f>
        <v>3</v>
      </c>
      <c r="D216" s="92"/>
      <c r="E216" s="67" t="s">
        <v>2417</v>
      </c>
      <c r="F216" s="66" t="s">
        <v>11113</v>
      </c>
      <c r="G216" s="45"/>
      <c r="H216" s="45"/>
      <c r="I216" s="45"/>
      <c r="J216" s="45"/>
    </row>
    <row r="217" spans="1:10" ht="14.1" customHeight="1" thickBot="1" x14ac:dyDescent="0.25">
      <c r="A217" s="92"/>
      <c r="B217" s="67" t="s">
        <v>12943</v>
      </c>
      <c r="C217" s="76">
        <v>45122</v>
      </c>
      <c r="D217" s="92"/>
      <c r="E217" s="67" t="s">
        <v>3073</v>
      </c>
      <c r="F217" s="66" t="s">
        <v>11113</v>
      </c>
      <c r="G217" s="45"/>
      <c r="H217" s="45"/>
      <c r="I217" s="45"/>
      <c r="J217" s="45"/>
    </row>
    <row r="218" spans="1:10" ht="14.1" customHeight="1" thickBot="1" x14ac:dyDescent="0.25">
      <c r="A218" s="92"/>
      <c r="B218" s="67" t="s">
        <v>1786</v>
      </c>
      <c r="C218" s="65">
        <f>IF(C217="","",IF(AND(MONTH(C217)&gt;=1,MONTH(C217)&lt;=3),1,IF(AND(MONTH(C217)&gt;=4,MONTH(C217)&lt;=6),2,IF(AND(MONTH(C217)&gt;=7,MONTH(C217)&lt;=9),3,4))))</f>
        <v>3</v>
      </c>
      <c r="D218" s="92"/>
      <c r="E218" s="67" t="s">
        <v>13193</v>
      </c>
      <c r="F218" s="66" t="s">
        <v>11113</v>
      </c>
      <c r="G218" s="45"/>
      <c r="H218" s="45"/>
      <c r="I218" s="45"/>
      <c r="J218" s="45"/>
    </row>
    <row r="219" spans="1:10" ht="14.1" customHeight="1" thickBot="1" x14ac:dyDescent="0.25">
      <c r="A219" s="45"/>
      <c r="B219" s="45"/>
      <c r="C219" s="45"/>
      <c r="D219" s="45"/>
      <c r="E219" s="45"/>
      <c r="F219" s="45"/>
      <c r="G219" s="45"/>
      <c r="H219" s="45"/>
      <c r="I219" s="45"/>
      <c r="J219" s="45"/>
    </row>
    <row r="220" spans="1:10" ht="14.1" customHeight="1" thickBot="1" x14ac:dyDescent="0.25">
      <c r="A220" s="72" t="s">
        <v>15735</v>
      </c>
      <c r="B220" s="72" t="s">
        <v>16146</v>
      </c>
      <c r="C220" s="72" t="s">
        <v>15641</v>
      </c>
      <c r="D220" s="72" t="s">
        <v>15251</v>
      </c>
      <c r="E220" s="72" t="s">
        <v>6933</v>
      </c>
      <c r="F220" s="72" t="s">
        <v>15280</v>
      </c>
      <c r="G220" s="45"/>
      <c r="H220" s="45"/>
      <c r="I220" s="45"/>
      <c r="J220" s="45"/>
    </row>
    <row r="221" spans="1:10" ht="14.1" customHeight="1" x14ac:dyDescent="0.2">
      <c r="A221" s="81">
        <v>10151806</v>
      </c>
      <c r="B221" s="69" t="str">
        <f t="shared" ref="B221:B243" ca="1" si="10">IFERROR(INDEX(UNSPSCDes,MATCH(INDIRECT(ADDRESS(ROW(),COLUMN()-1,4)),UNSPSCCode,0)),"")</f>
        <v>Semillas o plántulas de jengibre</v>
      </c>
      <c r="C221" s="81" t="s">
        <v>15636</v>
      </c>
      <c r="D221" s="81">
        <v>3</v>
      </c>
      <c r="E221" s="71">
        <v>200</v>
      </c>
      <c r="F221" s="70">
        <f t="shared" ref="F221:F243" ca="1" si="11">INDIRECT(ADDRESS(ROW(),COLUMN()-2,4))*INDIRECT(ADDRESS(ROW(),COLUMN()-1,4))</f>
        <v>600</v>
      </c>
      <c r="G221" s="45"/>
      <c r="H221" s="45"/>
      <c r="I221" s="45"/>
      <c r="J221" s="45"/>
    </row>
    <row r="222" spans="1:10" ht="13.5" customHeight="1" x14ac:dyDescent="0.2">
      <c r="A222" s="81">
        <v>10161904</v>
      </c>
      <c r="B222" s="69" t="str">
        <f t="shared" ca="1" si="10"/>
        <v>Flores secas</v>
      </c>
      <c r="C222" s="81" t="s">
        <v>15636</v>
      </c>
      <c r="D222" s="81">
        <v>2</v>
      </c>
      <c r="E222" s="71">
        <v>900</v>
      </c>
      <c r="F222" s="70">
        <f t="shared" ca="1" si="11"/>
        <v>1800</v>
      </c>
      <c r="G222" s="45"/>
      <c r="H222" s="45"/>
      <c r="I222" s="45"/>
      <c r="J222" s="45"/>
    </row>
    <row r="223" spans="1:10" ht="13.5" customHeight="1" x14ac:dyDescent="0.2">
      <c r="A223" s="81">
        <v>10161904</v>
      </c>
      <c r="B223" s="69" t="str">
        <f t="shared" ca="1" si="10"/>
        <v>Flores secas</v>
      </c>
      <c r="C223" s="81" t="s">
        <v>15636</v>
      </c>
      <c r="D223" s="81">
        <v>2</v>
      </c>
      <c r="E223" s="71">
        <v>1150</v>
      </c>
      <c r="F223" s="70">
        <f t="shared" ca="1" si="11"/>
        <v>2300</v>
      </c>
      <c r="G223" s="45"/>
      <c r="H223" s="45"/>
      <c r="I223" s="45"/>
      <c r="J223" s="45"/>
    </row>
    <row r="224" spans="1:10" ht="13.5" customHeight="1" x14ac:dyDescent="0.2">
      <c r="A224" s="81">
        <v>50101716</v>
      </c>
      <c r="B224" s="69" t="str">
        <f t="shared" ca="1" si="10"/>
        <v>Nueces y semillas enteras</v>
      </c>
      <c r="C224" s="81" t="s">
        <v>1449</v>
      </c>
      <c r="D224" s="81">
        <v>3</v>
      </c>
      <c r="E224" s="71">
        <v>450</v>
      </c>
      <c r="F224" s="70">
        <f t="shared" ca="1" si="11"/>
        <v>1350</v>
      </c>
      <c r="G224" s="45"/>
      <c r="H224" s="45"/>
      <c r="I224" s="45"/>
      <c r="J224" s="45"/>
    </row>
    <row r="225" spans="1:10" ht="13.5" customHeight="1" x14ac:dyDescent="0.2">
      <c r="A225" s="81">
        <v>50101717</v>
      </c>
      <c r="B225" s="69" t="str">
        <f t="shared" ca="1" si="10"/>
        <v>Nueces y semillas sin cascara</v>
      </c>
      <c r="C225" s="81" t="s">
        <v>1449</v>
      </c>
      <c r="D225" s="81">
        <v>3</v>
      </c>
      <c r="E225" s="71">
        <v>500</v>
      </c>
      <c r="F225" s="70">
        <f t="shared" ca="1" si="11"/>
        <v>1500</v>
      </c>
      <c r="G225" s="45"/>
      <c r="H225" s="45"/>
      <c r="I225" s="45"/>
      <c r="J225" s="45"/>
    </row>
    <row r="226" spans="1:10" ht="13.5" customHeight="1" x14ac:dyDescent="0.2">
      <c r="A226" s="81">
        <v>50101717</v>
      </c>
      <c r="B226" s="69" t="str">
        <f t="shared" ca="1" si="10"/>
        <v>Nueces y semillas sin cascara</v>
      </c>
      <c r="C226" s="81" t="s">
        <v>1449</v>
      </c>
      <c r="D226" s="81">
        <v>3</v>
      </c>
      <c r="E226" s="71">
        <v>1800</v>
      </c>
      <c r="F226" s="70">
        <f t="shared" ca="1" si="11"/>
        <v>5400</v>
      </c>
      <c r="G226" s="45"/>
      <c r="H226" s="45"/>
      <c r="I226" s="45"/>
      <c r="J226" s="45"/>
    </row>
    <row r="227" spans="1:10" ht="13.5" customHeight="1" x14ac:dyDescent="0.2">
      <c r="A227" s="81">
        <v>50131701</v>
      </c>
      <c r="B227" s="69" t="str">
        <f t="shared" ca="1" si="10"/>
        <v>Productos de leche o mantequilla frescos</v>
      </c>
      <c r="C227" s="81" t="s">
        <v>1449</v>
      </c>
      <c r="D227" s="81">
        <v>40</v>
      </c>
      <c r="E227" s="71">
        <v>60</v>
      </c>
      <c r="F227" s="70">
        <f t="shared" ca="1" si="11"/>
        <v>2400</v>
      </c>
      <c r="G227" s="45"/>
      <c r="H227" s="45"/>
      <c r="I227" s="45"/>
      <c r="J227" s="45"/>
    </row>
    <row r="228" spans="1:10" ht="13.5" customHeight="1" x14ac:dyDescent="0.2">
      <c r="A228" s="81">
        <v>50131702</v>
      </c>
      <c r="B228" s="69" t="str">
        <f t="shared" ca="1" si="10"/>
        <v>Productos de leche o mantequilla de estante</v>
      </c>
      <c r="C228" s="81" t="s">
        <v>16989</v>
      </c>
      <c r="D228" s="81">
        <v>3</v>
      </c>
      <c r="E228" s="71">
        <v>1400</v>
      </c>
      <c r="F228" s="70">
        <f t="shared" ca="1" si="11"/>
        <v>4200</v>
      </c>
      <c r="G228" s="45"/>
      <c r="H228" s="45"/>
      <c r="I228" s="45"/>
      <c r="J228" s="45"/>
    </row>
    <row r="229" spans="1:10" ht="13.5" customHeight="1" x14ac:dyDescent="0.2">
      <c r="A229" s="81">
        <v>50131702</v>
      </c>
      <c r="B229" s="69" t="str">
        <f t="shared" ca="1" si="10"/>
        <v>Productos de leche o mantequilla de estante</v>
      </c>
      <c r="C229" s="81" t="s">
        <v>16989</v>
      </c>
      <c r="D229" s="81">
        <v>3</v>
      </c>
      <c r="E229" s="71">
        <v>1050</v>
      </c>
      <c r="F229" s="70">
        <f t="shared" ca="1" si="11"/>
        <v>3150</v>
      </c>
      <c r="G229" s="45"/>
      <c r="H229" s="45"/>
      <c r="I229" s="45"/>
      <c r="J229" s="45"/>
    </row>
    <row r="230" spans="1:10" ht="13.5" customHeight="1" x14ac:dyDescent="0.2">
      <c r="A230" s="81">
        <v>50131801</v>
      </c>
      <c r="B230" s="69" t="str">
        <f t="shared" ca="1" si="10"/>
        <v>Queso natural</v>
      </c>
      <c r="C230" s="81" t="s">
        <v>15636</v>
      </c>
      <c r="D230" s="81">
        <v>20</v>
      </c>
      <c r="E230" s="71">
        <v>500</v>
      </c>
      <c r="F230" s="70">
        <f t="shared" ca="1" si="11"/>
        <v>10000</v>
      </c>
      <c r="G230" s="45"/>
      <c r="H230" s="45"/>
      <c r="I230" s="45"/>
      <c r="J230" s="45"/>
    </row>
    <row r="231" spans="1:10" ht="13.5" customHeight="1" x14ac:dyDescent="0.2">
      <c r="A231" s="81">
        <v>50131801</v>
      </c>
      <c r="B231" s="69" t="str">
        <f t="shared" ca="1" si="10"/>
        <v>Queso natural</v>
      </c>
      <c r="C231" s="81" t="s">
        <v>15636</v>
      </c>
      <c r="D231" s="81">
        <v>20</v>
      </c>
      <c r="E231" s="71">
        <v>510</v>
      </c>
      <c r="F231" s="70">
        <f t="shared" ca="1" si="11"/>
        <v>10200</v>
      </c>
      <c r="G231" s="45"/>
      <c r="H231" s="45"/>
      <c r="I231" s="45"/>
      <c r="J231" s="45"/>
    </row>
    <row r="232" spans="1:10" ht="13.5" customHeight="1" x14ac:dyDescent="0.2">
      <c r="A232" s="81">
        <v>50161511</v>
      </c>
      <c r="B232" s="69" t="str">
        <f t="shared" ca="1" si="10"/>
        <v>Chocolate o sustituto de chocolate</v>
      </c>
      <c r="C232" s="81" t="s">
        <v>1449</v>
      </c>
      <c r="D232" s="81">
        <v>8</v>
      </c>
      <c r="E232" s="71">
        <v>495</v>
      </c>
      <c r="F232" s="70">
        <f t="shared" ca="1" si="11"/>
        <v>3960</v>
      </c>
      <c r="G232" s="45"/>
      <c r="H232" s="45"/>
      <c r="I232" s="45"/>
      <c r="J232" s="45"/>
    </row>
    <row r="233" spans="1:10" ht="13.5" customHeight="1" x14ac:dyDescent="0.2">
      <c r="A233" s="81">
        <v>50161814</v>
      </c>
      <c r="B233" s="69" t="str">
        <f t="shared" ca="1" si="10"/>
        <v>Azúcar o sustituto de azúcar, confite</v>
      </c>
      <c r="C233" s="81" t="s">
        <v>4735</v>
      </c>
      <c r="D233" s="81">
        <v>3</v>
      </c>
      <c r="E233" s="71">
        <v>300</v>
      </c>
      <c r="F233" s="70">
        <f t="shared" ca="1" si="11"/>
        <v>900</v>
      </c>
      <c r="G233" s="45"/>
      <c r="H233" s="45"/>
      <c r="I233" s="45"/>
      <c r="J233" s="45"/>
    </row>
    <row r="234" spans="1:10" ht="13.5" customHeight="1" x14ac:dyDescent="0.2">
      <c r="A234" s="81">
        <v>50161814</v>
      </c>
      <c r="B234" s="69" t="str">
        <f t="shared" ca="1" si="10"/>
        <v>Azúcar o sustituto de azúcar, confite</v>
      </c>
      <c r="C234" s="81" t="s">
        <v>4735</v>
      </c>
      <c r="D234" s="81">
        <v>3</v>
      </c>
      <c r="E234" s="71">
        <v>250</v>
      </c>
      <c r="F234" s="70">
        <f t="shared" ca="1" si="11"/>
        <v>750</v>
      </c>
      <c r="G234" s="45"/>
      <c r="H234" s="45"/>
      <c r="I234" s="45"/>
      <c r="J234" s="45"/>
    </row>
    <row r="235" spans="1:10" ht="13.5" customHeight="1" x14ac:dyDescent="0.2">
      <c r="A235" s="81">
        <v>50181909</v>
      </c>
      <c r="B235" s="69" t="str">
        <f t="shared" ca="1" si="10"/>
        <v>Galletas de soda</v>
      </c>
      <c r="C235" s="81" t="s">
        <v>16989</v>
      </c>
      <c r="D235" s="81">
        <v>20</v>
      </c>
      <c r="E235" s="71">
        <v>220</v>
      </c>
      <c r="F235" s="70">
        <f t="shared" ca="1" si="11"/>
        <v>4400</v>
      </c>
      <c r="G235" s="45"/>
      <c r="H235" s="45"/>
      <c r="I235" s="45"/>
      <c r="J235" s="45"/>
    </row>
    <row r="236" spans="1:10" ht="13.5" customHeight="1" x14ac:dyDescent="0.2">
      <c r="A236" s="81">
        <v>50192111</v>
      </c>
      <c r="B236" s="69" t="str">
        <f t="shared" ca="1" si="10"/>
        <v>Carne seca o procesada</v>
      </c>
      <c r="C236" s="81" t="s">
        <v>15636</v>
      </c>
      <c r="D236" s="81">
        <v>20</v>
      </c>
      <c r="E236" s="71">
        <v>450</v>
      </c>
      <c r="F236" s="70">
        <f t="shared" ca="1" si="11"/>
        <v>9000</v>
      </c>
      <c r="G236" s="45"/>
      <c r="H236" s="45"/>
      <c r="I236" s="45"/>
      <c r="J236" s="45"/>
    </row>
    <row r="237" spans="1:10" ht="13.5" customHeight="1" x14ac:dyDescent="0.2">
      <c r="A237" s="81">
        <v>50201711</v>
      </c>
      <c r="B237" s="69" t="str">
        <f t="shared" ca="1" si="10"/>
        <v>Té instantáneo</v>
      </c>
      <c r="C237" s="81" t="s">
        <v>1449</v>
      </c>
      <c r="D237" s="81">
        <v>3</v>
      </c>
      <c r="E237" s="71">
        <v>700</v>
      </c>
      <c r="F237" s="70">
        <f t="shared" ca="1" si="11"/>
        <v>2100</v>
      </c>
      <c r="G237" s="45"/>
      <c r="H237" s="45"/>
      <c r="I237" s="45"/>
      <c r="J237" s="45"/>
    </row>
    <row r="238" spans="1:10" ht="13.5" customHeight="1" x14ac:dyDescent="0.2">
      <c r="A238" s="81">
        <v>50201713</v>
      </c>
      <c r="B238" s="69" t="str">
        <f t="shared" ca="1" si="10"/>
        <v>Bolsas de té</v>
      </c>
      <c r="C238" s="81" t="s">
        <v>16989</v>
      </c>
      <c r="D238" s="81">
        <v>3</v>
      </c>
      <c r="E238" s="71">
        <v>350</v>
      </c>
      <c r="F238" s="70">
        <f t="shared" ca="1" si="11"/>
        <v>1050</v>
      </c>
      <c r="G238" s="45"/>
      <c r="H238" s="45"/>
      <c r="I238" s="45"/>
      <c r="J238" s="45"/>
    </row>
    <row r="239" spans="1:10" ht="13.5" customHeight="1" x14ac:dyDescent="0.2">
      <c r="A239" s="81">
        <v>50201714</v>
      </c>
      <c r="B239" s="69" t="str">
        <f t="shared" ca="1" si="10"/>
        <v>Cremas no lácteas</v>
      </c>
      <c r="C239" s="81" t="s">
        <v>1449</v>
      </c>
      <c r="D239" s="81">
        <v>4</v>
      </c>
      <c r="E239" s="71">
        <v>650</v>
      </c>
      <c r="F239" s="70">
        <f t="shared" ca="1" si="11"/>
        <v>2600</v>
      </c>
      <c r="G239" s="45"/>
      <c r="H239" s="45"/>
      <c r="I239" s="45"/>
      <c r="J239" s="45"/>
    </row>
    <row r="240" spans="1:10" ht="13.5" customHeight="1" x14ac:dyDescent="0.2">
      <c r="A240" s="81">
        <v>50202301</v>
      </c>
      <c r="B240" s="69" t="str">
        <f t="shared" ca="1" si="10"/>
        <v>Agua</v>
      </c>
      <c r="C240" s="81" t="s">
        <v>4735</v>
      </c>
      <c r="D240" s="81">
        <v>15</v>
      </c>
      <c r="E240" s="71">
        <v>400</v>
      </c>
      <c r="F240" s="70">
        <f t="shared" ca="1" si="11"/>
        <v>6000</v>
      </c>
      <c r="G240" s="45"/>
      <c r="H240" s="45"/>
      <c r="I240" s="45"/>
      <c r="J240" s="45"/>
    </row>
    <row r="241" spans="1:10" ht="13.5" customHeight="1" x14ac:dyDescent="0.2">
      <c r="A241" s="81">
        <v>50202304</v>
      </c>
      <c r="B241" s="69" t="str">
        <f t="shared" ca="1" si="10"/>
        <v>Jugos de repisa</v>
      </c>
      <c r="C241" s="81" t="s">
        <v>1449</v>
      </c>
      <c r="D241" s="81">
        <v>48</v>
      </c>
      <c r="E241" s="71">
        <v>120</v>
      </c>
      <c r="F241" s="70">
        <f t="shared" ca="1" si="11"/>
        <v>5760</v>
      </c>
      <c r="G241" s="45"/>
      <c r="H241" s="45"/>
      <c r="I241" s="45"/>
      <c r="J241" s="45"/>
    </row>
    <row r="242" spans="1:10" ht="13.5" customHeight="1" x14ac:dyDescent="0.2">
      <c r="A242" s="81">
        <v>50202304</v>
      </c>
      <c r="B242" s="69" t="str">
        <f t="shared" ca="1" si="10"/>
        <v>Jugos de repisa</v>
      </c>
      <c r="C242" s="81" t="s">
        <v>1449</v>
      </c>
      <c r="D242" s="81">
        <v>6</v>
      </c>
      <c r="E242" s="71">
        <v>150</v>
      </c>
      <c r="F242" s="70">
        <f t="shared" ca="1" si="11"/>
        <v>900</v>
      </c>
      <c r="G242" s="45"/>
      <c r="H242" s="45"/>
      <c r="I242" s="45"/>
      <c r="J242" s="45"/>
    </row>
    <row r="243" spans="1:10" ht="13.5" customHeight="1" x14ac:dyDescent="0.2">
      <c r="A243" s="81">
        <v>50221101</v>
      </c>
      <c r="B243" s="69" t="str">
        <f t="shared" ca="1" si="10"/>
        <v>Grano de cereal</v>
      </c>
      <c r="C243" s="81" t="s">
        <v>1449</v>
      </c>
      <c r="D243" s="81">
        <v>3</v>
      </c>
      <c r="E243" s="71">
        <v>200</v>
      </c>
      <c r="F243" s="70">
        <f t="shared" ca="1" si="11"/>
        <v>600</v>
      </c>
      <c r="G243" s="45"/>
      <c r="H243" s="45"/>
      <c r="I243" s="45"/>
      <c r="J243" s="45"/>
    </row>
    <row r="244" spans="1:10" ht="14.1" customHeight="1" x14ac:dyDescent="0.2">
      <c r="A244" s="45"/>
      <c r="B244" s="45"/>
      <c r="C244" s="45"/>
      <c r="D244" s="45"/>
      <c r="E244" s="73" t="s">
        <v>12551</v>
      </c>
      <c r="F244" s="74">
        <f ca="1">SUM(Table310[MONTO TOTAL ESTIMADO])</f>
        <v>80920</v>
      </c>
      <c r="G244" s="45"/>
      <c r="H244" s="45" t="str">
        <f>C214</f>
        <v>Bienes</v>
      </c>
      <c r="I244" s="45" t="str">
        <f>E214</f>
        <v>Sí</v>
      </c>
      <c r="J244" s="45" t="str">
        <f>D214</f>
        <v>Compras por debajo del Umbral</v>
      </c>
    </row>
    <row r="245" spans="1:10" ht="14.1" customHeight="1" thickBot="1" x14ac:dyDescent="0.3"/>
    <row r="246" spans="1:10" ht="33.75" customHeight="1" thickBot="1" x14ac:dyDescent="0.25">
      <c r="A246" s="64" t="s">
        <v>16383</v>
      </c>
      <c r="B246" s="64" t="s">
        <v>161</v>
      </c>
      <c r="C246" s="64" t="s">
        <v>11725</v>
      </c>
      <c r="D246" s="64" t="s">
        <v>14379</v>
      </c>
      <c r="E246" s="64" t="s">
        <v>10963</v>
      </c>
      <c r="F246" s="64" t="s">
        <v>11096</v>
      </c>
      <c r="G246" s="45"/>
      <c r="H246" s="45"/>
      <c r="I246" s="45"/>
      <c r="J246" s="45"/>
    </row>
    <row r="247" spans="1:10" ht="14.1" customHeight="1" thickBot="1" x14ac:dyDescent="0.25">
      <c r="A247" s="66" t="s">
        <v>18832</v>
      </c>
      <c r="B247" s="66" t="s">
        <v>18833</v>
      </c>
      <c r="C247" s="66" t="s">
        <v>17798</v>
      </c>
      <c r="D247" s="66" t="s">
        <v>10172</v>
      </c>
      <c r="E247" s="66" t="s">
        <v>8856</v>
      </c>
      <c r="F247" s="66"/>
      <c r="G247" s="45"/>
      <c r="H247" s="45"/>
      <c r="I247" s="45"/>
      <c r="J247" s="45"/>
    </row>
    <row r="248" spans="1:10" ht="14.1" customHeight="1" thickBot="1" x14ac:dyDescent="0.25">
      <c r="A248" s="91" t="s">
        <v>14829</v>
      </c>
      <c r="B248" s="67" t="s">
        <v>8529</v>
      </c>
      <c r="C248" s="76">
        <v>45209</v>
      </c>
      <c r="D248" s="91" t="s">
        <v>9387</v>
      </c>
      <c r="E248" s="67" t="s">
        <v>13094</v>
      </c>
      <c r="F248" s="66" t="s">
        <v>3080</v>
      </c>
      <c r="G248" s="45"/>
      <c r="H248" s="45"/>
      <c r="I248" s="45"/>
      <c r="J248" s="45"/>
    </row>
    <row r="249" spans="1:10" ht="14.1" customHeight="1" thickBot="1" x14ac:dyDescent="0.25">
      <c r="A249" s="92"/>
      <c r="B249" s="67" t="s">
        <v>1786</v>
      </c>
      <c r="C249" s="65">
        <f>IF(C248="","",IF(AND(MONTH(C248)&gt;=1,MONTH(C248)&lt;=3),1,IF(AND(MONTH(C248)&gt;=4,MONTH(C248)&lt;=6),2,IF(AND(MONTH(C248)&gt;=7,MONTH(C248)&lt;=9),3,4))))</f>
        <v>4</v>
      </c>
      <c r="D249" s="92"/>
      <c r="E249" s="67" t="s">
        <v>2417</v>
      </c>
      <c r="F249" s="66" t="s">
        <v>11113</v>
      </c>
      <c r="G249" s="45"/>
      <c r="H249" s="45"/>
      <c r="I249" s="45"/>
      <c r="J249" s="45"/>
    </row>
    <row r="250" spans="1:10" ht="14.1" customHeight="1" thickBot="1" x14ac:dyDescent="0.25">
      <c r="A250" s="92"/>
      <c r="B250" s="67" t="s">
        <v>12943</v>
      </c>
      <c r="C250" s="76">
        <v>45214</v>
      </c>
      <c r="D250" s="92"/>
      <c r="E250" s="67" t="s">
        <v>3073</v>
      </c>
      <c r="F250" s="66" t="s">
        <v>11113</v>
      </c>
      <c r="G250" s="45"/>
      <c r="H250" s="45"/>
      <c r="I250" s="45"/>
      <c r="J250" s="45"/>
    </row>
    <row r="251" spans="1:10" ht="14.1" customHeight="1" thickBot="1" x14ac:dyDescent="0.25">
      <c r="A251" s="92"/>
      <c r="B251" s="67" t="s">
        <v>1786</v>
      </c>
      <c r="C251" s="65">
        <f>IF(C250="","",IF(AND(MONTH(C250)&gt;=1,MONTH(C250)&lt;=3),1,IF(AND(MONTH(C250)&gt;=4,MONTH(C250)&lt;=6),2,IF(AND(MONTH(C250)&gt;=7,MONTH(C250)&lt;=9),3,4))))</f>
        <v>4</v>
      </c>
      <c r="D251" s="92"/>
      <c r="E251" s="67" t="s">
        <v>13193</v>
      </c>
      <c r="F251" s="66" t="s">
        <v>11113</v>
      </c>
      <c r="G251" s="45"/>
      <c r="H251" s="45"/>
      <c r="I251" s="45"/>
      <c r="J251" s="45"/>
    </row>
    <row r="252" spans="1:10" ht="14.1" customHeight="1" thickBot="1" x14ac:dyDescent="0.25">
      <c r="A252" s="45"/>
      <c r="B252" s="45"/>
      <c r="C252" s="45"/>
      <c r="D252" s="45"/>
      <c r="E252" s="45"/>
      <c r="F252" s="45"/>
      <c r="G252" s="45"/>
      <c r="H252" s="45"/>
      <c r="I252" s="45"/>
      <c r="J252" s="45"/>
    </row>
    <row r="253" spans="1:10" ht="14.1" customHeight="1" thickBot="1" x14ac:dyDescent="0.25">
      <c r="A253" s="72" t="s">
        <v>15735</v>
      </c>
      <c r="B253" s="72" t="s">
        <v>16146</v>
      </c>
      <c r="C253" s="72" t="s">
        <v>15641</v>
      </c>
      <c r="D253" s="72" t="s">
        <v>15251</v>
      </c>
      <c r="E253" s="72" t="s">
        <v>6933</v>
      </c>
      <c r="F253" s="72" t="s">
        <v>15280</v>
      </c>
      <c r="G253" s="45"/>
      <c r="H253" s="45"/>
      <c r="I253" s="45"/>
      <c r="J253" s="45"/>
    </row>
    <row r="254" spans="1:10" ht="14.1" customHeight="1" x14ac:dyDescent="0.2">
      <c r="A254" s="81">
        <v>10151806</v>
      </c>
      <c r="B254" s="69" t="str">
        <f t="shared" ref="B254:B276" ca="1" si="12">IFERROR(INDEX(UNSPSCDes,MATCH(INDIRECT(ADDRESS(ROW(),COLUMN()-1,4)),UNSPSCCode,0)),"")</f>
        <v>Semillas o plántulas de jengibre</v>
      </c>
      <c r="C254" s="81" t="s">
        <v>15636</v>
      </c>
      <c r="D254" s="81">
        <v>3</v>
      </c>
      <c r="E254" s="71">
        <v>200</v>
      </c>
      <c r="F254" s="70">
        <f t="shared" ref="F254:F276" ca="1" si="13">INDIRECT(ADDRESS(ROW(),COLUMN()-2,4))*INDIRECT(ADDRESS(ROW(),COLUMN()-1,4))</f>
        <v>600</v>
      </c>
      <c r="G254" s="45"/>
      <c r="H254" s="45"/>
      <c r="I254" s="45"/>
      <c r="J254" s="45"/>
    </row>
    <row r="255" spans="1:10" ht="13.5" customHeight="1" x14ac:dyDescent="0.2">
      <c r="A255" s="81">
        <v>10161904</v>
      </c>
      <c r="B255" s="69" t="str">
        <f t="shared" ca="1" si="12"/>
        <v>Flores secas</v>
      </c>
      <c r="C255" s="81" t="s">
        <v>15636</v>
      </c>
      <c r="D255" s="81">
        <v>2</v>
      </c>
      <c r="E255" s="71">
        <v>900</v>
      </c>
      <c r="F255" s="70">
        <f t="shared" ca="1" si="13"/>
        <v>1800</v>
      </c>
      <c r="G255" s="45"/>
      <c r="H255" s="45"/>
      <c r="I255" s="45"/>
      <c r="J255" s="45"/>
    </row>
    <row r="256" spans="1:10" ht="13.5" customHeight="1" x14ac:dyDescent="0.2">
      <c r="A256" s="81">
        <v>10161904</v>
      </c>
      <c r="B256" s="69" t="str">
        <f t="shared" ca="1" si="12"/>
        <v>Flores secas</v>
      </c>
      <c r="C256" s="81" t="s">
        <v>15636</v>
      </c>
      <c r="D256" s="81">
        <v>2</v>
      </c>
      <c r="E256" s="71">
        <v>1150</v>
      </c>
      <c r="F256" s="70">
        <f t="shared" ca="1" si="13"/>
        <v>2300</v>
      </c>
      <c r="G256" s="45"/>
      <c r="H256" s="45"/>
      <c r="I256" s="45"/>
      <c r="J256" s="45"/>
    </row>
    <row r="257" spans="1:10" ht="13.5" customHeight="1" x14ac:dyDescent="0.2">
      <c r="A257" s="81">
        <v>50101716</v>
      </c>
      <c r="B257" s="69" t="str">
        <f t="shared" ca="1" si="12"/>
        <v>Nueces y semillas enteras</v>
      </c>
      <c r="C257" s="81" t="s">
        <v>1449</v>
      </c>
      <c r="D257" s="81">
        <v>3</v>
      </c>
      <c r="E257" s="71">
        <v>450</v>
      </c>
      <c r="F257" s="70">
        <f t="shared" ca="1" si="13"/>
        <v>1350</v>
      </c>
      <c r="G257" s="45"/>
      <c r="H257" s="45"/>
      <c r="I257" s="45"/>
      <c r="J257" s="45"/>
    </row>
    <row r="258" spans="1:10" ht="13.5" customHeight="1" x14ac:dyDescent="0.2">
      <c r="A258" s="81">
        <v>50101717</v>
      </c>
      <c r="B258" s="69" t="str">
        <f t="shared" ca="1" si="12"/>
        <v>Nueces y semillas sin cascara</v>
      </c>
      <c r="C258" s="81" t="s">
        <v>1449</v>
      </c>
      <c r="D258" s="81">
        <v>3</v>
      </c>
      <c r="E258" s="71">
        <v>500</v>
      </c>
      <c r="F258" s="70">
        <f t="shared" ca="1" si="13"/>
        <v>1500</v>
      </c>
      <c r="G258" s="45"/>
      <c r="H258" s="45"/>
      <c r="I258" s="45"/>
      <c r="J258" s="45"/>
    </row>
    <row r="259" spans="1:10" ht="13.5" customHeight="1" x14ac:dyDescent="0.2">
      <c r="A259" s="81">
        <v>50101717</v>
      </c>
      <c r="B259" s="69" t="str">
        <f t="shared" ca="1" si="12"/>
        <v>Nueces y semillas sin cascara</v>
      </c>
      <c r="C259" s="81" t="s">
        <v>1449</v>
      </c>
      <c r="D259" s="81">
        <v>3</v>
      </c>
      <c r="E259" s="71">
        <v>1800</v>
      </c>
      <c r="F259" s="70">
        <f t="shared" ca="1" si="13"/>
        <v>5400</v>
      </c>
      <c r="G259" s="45"/>
      <c r="H259" s="45"/>
      <c r="I259" s="45"/>
      <c r="J259" s="45"/>
    </row>
    <row r="260" spans="1:10" ht="13.5" customHeight="1" x14ac:dyDescent="0.2">
      <c r="A260" s="81">
        <v>50131701</v>
      </c>
      <c r="B260" s="69" t="str">
        <f t="shared" ca="1" si="12"/>
        <v>Productos de leche o mantequilla frescos</v>
      </c>
      <c r="C260" s="81" t="s">
        <v>1449</v>
      </c>
      <c r="D260" s="81">
        <v>40</v>
      </c>
      <c r="E260" s="71">
        <v>60</v>
      </c>
      <c r="F260" s="70">
        <f t="shared" ca="1" si="13"/>
        <v>2400</v>
      </c>
      <c r="G260" s="45"/>
      <c r="H260" s="45"/>
      <c r="I260" s="45"/>
      <c r="J260" s="45"/>
    </row>
    <row r="261" spans="1:10" ht="13.5" customHeight="1" x14ac:dyDescent="0.2">
      <c r="A261" s="81">
        <v>50131702</v>
      </c>
      <c r="B261" s="69" t="str">
        <f t="shared" ca="1" si="12"/>
        <v>Productos de leche o mantequilla de estante</v>
      </c>
      <c r="C261" s="81" t="s">
        <v>16989</v>
      </c>
      <c r="D261" s="81">
        <v>3</v>
      </c>
      <c r="E261" s="71">
        <v>1400</v>
      </c>
      <c r="F261" s="70">
        <f t="shared" ca="1" si="13"/>
        <v>4200</v>
      </c>
      <c r="G261" s="45"/>
      <c r="H261" s="45"/>
      <c r="I261" s="45"/>
      <c r="J261" s="45"/>
    </row>
    <row r="262" spans="1:10" ht="13.5" customHeight="1" x14ac:dyDescent="0.2">
      <c r="A262" s="81">
        <v>50131702</v>
      </c>
      <c r="B262" s="69" t="str">
        <f t="shared" ca="1" si="12"/>
        <v>Productos de leche o mantequilla de estante</v>
      </c>
      <c r="C262" s="81" t="s">
        <v>16989</v>
      </c>
      <c r="D262" s="81">
        <v>3</v>
      </c>
      <c r="E262" s="71">
        <v>1050</v>
      </c>
      <c r="F262" s="70">
        <f t="shared" ca="1" si="13"/>
        <v>3150</v>
      </c>
      <c r="G262" s="45"/>
      <c r="H262" s="45"/>
      <c r="I262" s="45"/>
      <c r="J262" s="45"/>
    </row>
    <row r="263" spans="1:10" ht="13.5" customHeight="1" x14ac:dyDescent="0.2">
      <c r="A263" s="81">
        <v>50131801</v>
      </c>
      <c r="B263" s="69" t="str">
        <f t="shared" ca="1" si="12"/>
        <v>Queso natural</v>
      </c>
      <c r="C263" s="81" t="s">
        <v>15636</v>
      </c>
      <c r="D263" s="81">
        <v>20</v>
      </c>
      <c r="E263" s="71">
        <v>500</v>
      </c>
      <c r="F263" s="70">
        <f t="shared" ca="1" si="13"/>
        <v>10000</v>
      </c>
      <c r="G263" s="45"/>
      <c r="H263" s="45"/>
      <c r="I263" s="45"/>
      <c r="J263" s="45"/>
    </row>
    <row r="264" spans="1:10" ht="13.5" customHeight="1" x14ac:dyDescent="0.2">
      <c r="A264" s="81">
        <v>50131801</v>
      </c>
      <c r="B264" s="69" t="str">
        <f t="shared" ca="1" si="12"/>
        <v>Queso natural</v>
      </c>
      <c r="C264" s="81" t="s">
        <v>15636</v>
      </c>
      <c r="D264" s="81">
        <v>20</v>
      </c>
      <c r="E264" s="71">
        <v>510</v>
      </c>
      <c r="F264" s="70">
        <f t="shared" ca="1" si="13"/>
        <v>10200</v>
      </c>
      <c r="G264" s="45"/>
      <c r="H264" s="45"/>
      <c r="I264" s="45"/>
      <c r="J264" s="45"/>
    </row>
    <row r="265" spans="1:10" ht="13.5" customHeight="1" x14ac:dyDescent="0.2">
      <c r="A265" s="81">
        <v>50161511</v>
      </c>
      <c r="B265" s="69" t="str">
        <f t="shared" ca="1" si="12"/>
        <v>Chocolate o sustituto de chocolate</v>
      </c>
      <c r="C265" s="81" t="s">
        <v>1449</v>
      </c>
      <c r="D265" s="81">
        <v>8</v>
      </c>
      <c r="E265" s="71">
        <v>495</v>
      </c>
      <c r="F265" s="70">
        <f t="shared" ca="1" si="13"/>
        <v>3960</v>
      </c>
      <c r="G265" s="45"/>
      <c r="H265" s="45"/>
      <c r="I265" s="45"/>
      <c r="J265" s="45"/>
    </row>
    <row r="266" spans="1:10" ht="13.5" customHeight="1" x14ac:dyDescent="0.2">
      <c r="A266" s="81">
        <v>50161814</v>
      </c>
      <c r="B266" s="69" t="str">
        <f t="shared" ca="1" si="12"/>
        <v>Azúcar o sustituto de azúcar, confite</v>
      </c>
      <c r="C266" s="81" t="s">
        <v>4735</v>
      </c>
      <c r="D266" s="81">
        <v>3</v>
      </c>
      <c r="E266" s="71">
        <v>300</v>
      </c>
      <c r="F266" s="70">
        <f t="shared" ca="1" si="13"/>
        <v>900</v>
      </c>
      <c r="G266" s="45"/>
      <c r="H266" s="45"/>
      <c r="I266" s="45"/>
      <c r="J266" s="45"/>
    </row>
    <row r="267" spans="1:10" ht="13.5" customHeight="1" x14ac:dyDescent="0.2">
      <c r="A267" s="81">
        <v>50161814</v>
      </c>
      <c r="B267" s="69" t="str">
        <f t="shared" ca="1" si="12"/>
        <v>Azúcar o sustituto de azúcar, confite</v>
      </c>
      <c r="C267" s="81" t="s">
        <v>4735</v>
      </c>
      <c r="D267" s="81">
        <v>3</v>
      </c>
      <c r="E267" s="71">
        <v>250</v>
      </c>
      <c r="F267" s="70">
        <f t="shared" ca="1" si="13"/>
        <v>750</v>
      </c>
      <c r="G267" s="45"/>
      <c r="H267" s="45"/>
      <c r="I267" s="45"/>
      <c r="J267" s="45"/>
    </row>
    <row r="268" spans="1:10" ht="13.5" customHeight="1" x14ac:dyDescent="0.2">
      <c r="A268" s="81">
        <v>50181909</v>
      </c>
      <c r="B268" s="69" t="str">
        <f t="shared" ca="1" si="12"/>
        <v>Galletas de soda</v>
      </c>
      <c r="C268" s="81" t="s">
        <v>16989</v>
      </c>
      <c r="D268" s="81">
        <v>20</v>
      </c>
      <c r="E268" s="71">
        <v>220</v>
      </c>
      <c r="F268" s="70">
        <f t="shared" ca="1" si="13"/>
        <v>4400</v>
      </c>
      <c r="G268" s="45"/>
      <c r="H268" s="45"/>
      <c r="I268" s="45"/>
      <c r="J268" s="45"/>
    </row>
    <row r="269" spans="1:10" ht="13.5" customHeight="1" x14ac:dyDescent="0.2">
      <c r="A269" s="81">
        <v>50192111</v>
      </c>
      <c r="B269" s="69" t="str">
        <f t="shared" ca="1" si="12"/>
        <v>Carne seca o procesada</v>
      </c>
      <c r="C269" s="81" t="s">
        <v>15636</v>
      </c>
      <c r="D269" s="81">
        <v>20</v>
      </c>
      <c r="E269" s="71">
        <v>450</v>
      </c>
      <c r="F269" s="70">
        <f t="shared" ca="1" si="13"/>
        <v>9000</v>
      </c>
      <c r="G269" s="45"/>
      <c r="H269" s="45"/>
      <c r="I269" s="45"/>
      <c r="J269" s="45"/>
    </row>
    <row r="270" spans="1:10" ht="13.5" customHeight="1" x14ac:dyDescent="0.2">
      <c r="A270" s="81">
        <v>50201711</v>
      </c>
      <c r="B270" s="69" t="str">
        <f t="shared" ca="1" si="12"/>
        <v>Té instantáneo</v>
      </c>
      <c r="C270" s="81" t="s">
        <v>1449</v>
      </c>
      <c r="D270" s="81">
        <v>3</v>
      </c>
      <c r="E270" s="71">
        <v>700</v>
      </c>
      <c r="F270" s="70">
        <f t="shared" ca="1" si="13"/>
        <v>2100</v>
      </c>
      <c r="G270" s="45"/>
      <c r="H270" s="45"/>
      <c r="I270" s="45"/>
      <c r="J270" s="45"/>
    </row>
    <row r="271" spans="1:10" ht="13.5" customHeight="1" x14ac:dyDescent="0.2">
      <c r="A271" s="81">
        <v>50201713</v>
      </c>
      <c r="B271" s="69" t="str">
        <f t="shared" ca="1" si="12"/>
        <v>Bolsas de té</v>
      </c>
      <c r="C271" s="81" t="s">
        <v>16989</v>
      </c>
      <c r="D271" s="81">
        <v>3</v>
      </c>
      <c r="E271" s="71">
        <v>350</v>
      </c>
      <c r="F271" s="70">
        <f t="shared" ca="1" si="13"/>
        <v>1050</v>
      </c>
      <c r="G271" s="45"/>
      <c r="H271" s="45"/>
      <c r="I271" s="45"/>
      <c r="J271" s="45"/>
    </row>
    <row r="272" spans="1:10" ht="13.5" customHeight="1" x14ac:dyDescent="0.2">
      <c r="A272" s="81">
        <v>50201714</v>
      </c>
      <c r="B272" s="69" t="str">
        <f t="shared" ca="1" si="12"/>
        <v>Cremas no lácteas</v>
      </c>
      <c r="C272" s="81" t="s">
        <v>1449</v>
      </c>
      <c r="D272" s="81">
        <v>4</v>
      </c>
      <c r="E272" s="71">
        <v>650</v>
      </c>
      <c r="F272" s="70">
        <f t="shared" ca="1" si="13"/>
        <v>2600</v>
      </c>
      <c r="G272" s="45"/>
      <c r="H272" s="45"/>
      <c r="I272" s="45"/>
      <c r="J272" s="45"/>
    </row>
    <row r="273" spans="1:10" ht="13.5" customHeight="1" x14ac:dyDescent="0.2">
      <c r="A273" s="81">
        <v>50202301</v>
      </c>
      <c r="B273" s="69" t="str">
        <f t="shared" ca="1" si="12"/>
        <v>Agua</v>
      </c>
      <c r="C273" s="81" t="s">
        <v>4735</v>
      </c>
      <c r="D273" s="81">
        <v>15</v>
      </c>
      <c r="E273" s="71">
        <v>400</v>
      </c>
      <c r="F273" s="70">
        <f t="shared" ca="1" si="13"/>
        <v>6000</v>
      </c>
      <c r="G273" s="45"/>
      <c r="H273" s="45"/>
      <c r="I273" s="45"/>
      <c r="J273" s="45"/>
    </row>
    <row r="274" spans="1:10" ht="13.5" customHeight="1" x14ac:dyDescent="0.2">
      <c r="A274" s="81">
        <v>50202304</v>
      </c>
      <c r="B274" s="69" t="str">
        <f t="shared" ca="1" si="12"/>
        <v>Jugos de repisa</v>
      </c>
      <c r="C274" s="81" t="s">
        <v>1449</v>
      </c>
      <c r="D274" s="81">
        <v>48</v>
      </c>
      <c r="E274" s="71">
        <v>120</v>
      </c>
      <c r="F274" s="70">
        <f t="shared" ca="1" si="13"/>
        <v>5760</v>
      </c>
      <c r="G274" s="45"/>
      <c r="H274" s="45"/>
      <c r="I274" s="45"/>
      <c r="J274" s="45"/>
    </row>
    <row r="275" spans="1:10" ht="13.5" customHeight="1" x14ac:dyDescent="0.2">
      <c r="A275" s="81">
        <v>50202304</v>
      </c>
      <c r="B275" s="69" t="str">
        <f t="shared" ca="1" si="12"/>
        <v>Jugos de repisa</v>
      </c>
      <c r="C275" s="81" t="s">
        <v>1449</v>
      </c>
      <c r="D275" s="81">
        <v>6</v>
      </c>
      <c r="E275" s="71">
        <v>150</v>
      </c>
      <c r="F275" s="70">
        <f t="shared" ca="1" si="13"/>
        <v>900</v>
      </c>
      <c r="G275" s="45"/>
      <c r="H275" s="45"/>
      <c r="I275" s="45"/>
      <c r="J275" s="45"/>
    </row>
    <row r="276" spans="1:10" ht="13.5" customHeight="1" x14ac:dyDescent="0.2">
      <c r="A276" s="81">
        <v>50221101</v>
      </c>
      <c r="B276" s="69" t="str">
        <f t="shared" ca="1" si="12"/>
        <v>Grano de cereal</v>
      </c>
      <c r="C276" s="81" t="s">
        <v>1449</v>
      </c>
      <c r="D276" s="81">
        <v>3</v>
      </c>
      <c r="E276" s="71">
        <v>200</v>
      </c>
      <c r="F276" s="70">
        <f t="shared" ca="1" si="13"/>
        <v>600</v>
      </c>
      <c r="G276" s="45"/>
      <c r="H276" s="45"/>
      <c r="I276" s="45"/>
      <c r="J276" s="45"/>
    </row>
    <row r="277" spans="1:10" ht="14.1" customHeight="1" x14ac:dyDescent="0.2">
      <c r="A277" s="45"/>
      <c r="B277" s="45"/>
      <c r="C277" s="45"/>
      <c r="D277" s="45"/>
      <c r="E277" s="73" t="s">
        <v>12551</v>
      </c>
      <c r="F277" s="74">
        <f ca="1">SUM(Table311[MONTO TOTAL ESTIMADO])</f>
        <v>80920</v>
      </c>
      <c r="G277" s="45"/>
      <c r="H277" s="45" t="str">
        <f>C247</f>
        <v>Bienes</v>
      </c>
      <c r="I277" s="45" t="str">
        <f>E247</f>
        <v>Sí</v>
      </c>
      <c r="J277" s="45" t="str">
        <f>D247</f>
        <v>Compras por debajo del Umbral</v>
      </c>
    </row>
    <row r="278" spans="1:10" ht="14.1" customHeight="1" thickBot="1" x14ac:dyDescent="0.3"/>
    <row r="279" spans="1:10" ht="33.75" customHeight="1" thickBot="1" x14ac:dyDescent="0.25">
      <c r="A279" s="64" t="s">
        <v>16383</v>
      </c>
      <c r="B279" s="64" t="s">
        <v>161</v>
      </c>
      <c r="C279" s="64" t="s">
        <v>11725</v>
      </c>
      <c r="D279" s="64" t="s">
        <v>14379</v>
      </c>
      <c r="E279" s="64" t="s">
        <v>10963</v>
      </c>
      <c r="F279" s="64" t="s">
        <v>11096</v>
      </c>
      <c r="G279" s="45"/>
      <c r="H279" s="45"/>
      <c r="I279" s="45"/>
      <c r="J279" s="45"/>
    </row>
    <row r="280" spans="1:10" ht="14.1" customHeight="1" thickBot="1" x14ac:dyDescent="0.25">
      <c r="A280" s="66" t="s">
        <v>18832</v>
      </c>
      <c r="B280" s="66" t="s">
        <v>18833</v>
      </c>
      <c r="C280" s="66" t="s">
        <v>17798</v>
      </c>
      <c r="D280" s="66" t="s">
        <v>10172</v>
      </c>
      <c r="E280" s="66" t="s">
        <v>8856</v>
      </c>
      <c r="F280" s="66"/>
      <c r="G280" s="45"/>
      <c r="H280" s="45"/>
      <c r="I280" s="45"/>
      <c r="J280" s="45"/>
    </row>
    <row r="281" spans="1:10" ht="14.1" customHeight="1" thickBot="1" x14ac:dyDescent="0.25">
      <c r="A281" s="91" t="s">
        <v>14829</v>
      </c>
      <c r="B281" s="67" t="s">
        <v>8529</v>
      </c>
      <c r="C281" s="76">
        <v>45209</v>
      </c>
      <c r="D281" s="91" t="s">
        <v>9387</v>
      </c>
      <c r="E281" s="67" t="s">
        <v>13094</v>
      </c>
      <c r="F281" s="66" t="s">
        <v>3080</v>
      </c>
      <c r="G281" s="45"/>
      <c r="H281" s="45"/>
      <c r="I281" s="45"/>
      <c r="J281" s="45"/>
    </row>
    <row r="282" spans="1:10" ht="14.1" customHeight="1" thickBot="1" x14ac:dyDescent="0.25">
      <c r="A282" s="92"/>
      <c r="B282" s="67" t="s">
        <v>1786</v>
      </c>
      <c r="C282" s="65">
        <f>IF(C281="","",IF(AND(MONTH(C281)&gt;=1,MONTH(C281)&lt;=3),1,IF(AND(MONTH(C281)&gt;=4,MONTH(C281)&lt;=6),2,IF(AND(MONTH(C281)&gt;=7,MONTH(C281)&lt;=9),3,4))))</f>
        <v>4</v>
      </c>
      <c r="D282" s="92"/>
      <c r="E282" s="67" t="s">
        <v>2417</v>
      </c>
      <c r="F282" s="66" t="s">
        <v>11113</v>
      </c>
      <c r="G282" s="45"/>
      <c r="H282" s="45"/>
      <c r="I282" s="45"/>
      <c r="J282" s="45"/>
    </row>
    <row r="283" spans="1:10" ht="14.1" customHeight="1" thickBot="1" x14ac:dyDescent="0.25">
      <c r="A283" s="92"/>
      <c r="B283" s="67" t="s">
        <v>12943</v>
      </c>
      <c r="C283" s="76">
        <v>45214</v>
      </c>
      <c r="D283" s="92"/>
      <c r="E283" s="67" t="s">
        <v>3073</v>
      </c>
      <c r="F283" s="66" t="s">
        <v>11113</v>
      </c>
      <c r="G283" s="45"/>
      <c r="H283" s="45"/>
      <c r="I283" s="45"/>
      <c r="J283" s="45"/>
    </row>
    <row r="284" spans="1:10" ht="14.1" customHeight="1" thickBot="1" x14ac:dyDescent="0.25">
      <c r="A284" s="92"/>
      <c r="B284" s="67" t="s">
        <v>1786</v>
      </c>
      <c r="C284" s="65">
        <f>IF(C283="","",IF(AND(MONTH(C283)&gt;=1,MONTH(C283)&lt;=3),1,IF(AND(MONTH(C283)&gt;=4,MONTH(C283)&lt;=6),2,IF(AND(MONTH(C283)&gt;=7,MONTH(C283)&lt;=9),3,4))))</f>
        <v>4</v>
      </c>
      <c r="D284" s="92"/>
      <c r="E284" s="67" t="s">
        <v>13193</v>
      </c>
      <c r="F284" s="66" t="s">
        <v>11113</v>
      </c>
      <c r="G284" s="45"/>
      <c r="H284" s="45"/>
      <c r="I284" s="45"/>
      <c r="J284" s="45"/>
    </row>
    <row r="285" spans="1:10" ht="14.1" customHeight="1" thickBot="1" x14ac:dyDescent="0.25">
      <c r="A285" s="45"/>
      <c r="B285" s="45"/>
      <c r="C285" s="45"/>
      <c r="D285" s="45"/>
      <c r="E285" s="45"/>
      <c r="F285" s="45"/>
      <c r="G285" s="45"/>
      <c r="H285" s="45"/>
      <c r="I285" s="45"/>
      <c r="J285" s="45"/>
    </row>
    <row r="286" spans="1:10" ht="14.1" customHeight="1" thickBot="1" x14ac:dyDescent="0.25">
      <c r="A286" s="72" t="s">
        <v>15735</v>
      </c>
      <c r="B286" s="72" t="s">
        <v>16146</v>
      </c>
      <c r="C286" s="72" t="s">
        <v>15641</v>
      </c>
      <c r="D286" s="72" t="s">
        <v>15251</v>
      </c>
      <c r="E286" s="72" t="s">
        <v>6933</v>
      </c>
      <c r="F286" s="72" t="s">
        <v>15280</v>
      </c>
      <c r="G286" s="45"/>
      <c r="H286" s="45"/>
      <c r="I286" s="45"/>
      <c r="J286" s="45"/>
    </row>
    <row r="287" spans="1:10" ht="13.5" customHeight="1" x14ac:dyDescent="0.2">
      <c r="A287" s="81">
        <v>50161814</v>
      </c>
      <c r="B287" s="69" t="str">
        <f ca="1">IFERROR(INDEX(UNSPSCDes,MATCH(INDIRECT(ADDRESS(ROW(),COLUMN()-1,4)),UNSPSCCode,0)),"")</f>
        <v>Azúcar o sustituto de azúcar, confite</v>
      </c>
      <c r="C287" s="81" t="s">
        <v>4735</v>
      </c>
      <c r="D287" s="81">
        <v>120</v>
      </c>
      <c r="E287" s="71">
        <v>180</v>
      </c>
      <c r="F287" s="70">
        <f ca="1">INDIRECT(ADDRESS(ROW(),COLUMN()-2,4))*INDIRECT(ADDRESS(ROW(),COLUMN()-1,4))</f>
        <v>21600</v>
      </c>
      <c r="G287" s="45"/>
      <c r="H287" s="45"/>
      <c r="I287" s="45"/>
      <c r="J287" s="45"/>
    </row>
    <row r="288" spans="1:10" ht="14.1" customHeight="1" x14ac:dyDescent="0.2">
      <c r="A288" s="45"/>
      <c r="B288" s="45"/>
      <c r="C288" s="45"/>
      <c r="D288" s="45"/>
      <c r="E288" s="73" t="s">
        <v>12551</v>
      </c>
      <c r="F288" s="74">
        <f ca="1">SUM(Table312[MONTO TOTAL ESTIMADO])</f>
        <v>21600</v>
      </c>
      <c r="G288" s="45"/>
      <c r="H288" s="45" t="str">
        <f>C280</f>
        <v>Bienes</v>
      </c>
      <c r="I288" s="45" t="str">
        <f>E280</f>
        <v>Sí</v>
      </c>
      <c r="J288" s="45" t="str">
        <f>D280</f>
        <v>Compras por debajo del Umbral</v>
      </c>
    </row>
    <row r="289" spans="1:10" ht="14.1" customHeight="1" thickBot="1" x14ac:dyDescent="0.3"/>
    <row r="290" spans="1:10" ht="33.75" customHeight="1" thickBot="1" x14ac:dyDescent="0.25">
      <c r="A290" s="64" t="s">
        <v>16383</v>
      </c>
      <c r="B290" s="64" t="s">
        <v>161</v>
      </c>
      <c r="C290" s="64" t="s">
        <v>11725</v>
      </c>
      <c r="D290" s="64" t="s">
        <v>14379</v>
      </c>
      <c r="E290" s="64" t="s">
        <v>10963</v>
      </c>
      <c r="F290" s="64" t="s">
        <v>11096</v>
      </c>
      <c r="G290" s="45"/>
      <c r="H290" s="45"/>
      <c r="I290" s="45"/>
      <c r="J290" s="45"/>
    </row>
    <row r="291" spans="1:10" ht="14.1" customHeight="1" thickBot="1" x14ac:dyDescent="0.25">
      <c r="A291" s="66" t="s">
        <v>18832</v>
      </c>
      <c r="B291" s="66" t="s">
        <v>18833</v>
      </c>
      <c r="C291" s="66" t="s">
        <v>17798</v>
      </c>
      <c r="D291" s="66" t="s">
        <v>10172</v>
      </c>
      <c r="E291" s="66" t="s">
        <v>8856</v>
      </c>
      <c r="F291" s="66"/>
      <c r="G291" s="45"/>
      <c r="H291" s="45"/>
      <c r="I291" s="45"/>
      <c r="J291" s="45"/>
    </row>
    <row r="292" spans="1:10" ht="14.1" customHeight="1" thickBot="1" x14ac:dyDescent="0.25">
      <c r="A292" s="91" t="s">
        <v>14829</v>
      </c>
      <c r="B292" s="67" t="s">
        <v>8529</v>
      </c>
      <c r="C292" s="76">
        <v>45209</v>
      </c>
      <c r="D292" s="91" t="s">
        <v>9387</v>
      </c>
      <c r="E292" s="67" t="s">
        <v>13094</v>
      </c>
      <c r="F292" s="66" t="s">
        <v>3080</v>
      </c>
      <c r="G292" s="45"/>
      <c r="H292" s="45"/>
      <c r="I292" s="45"/>
      <c r="J292" s="45"/>
    </row>
    <row r="293" spans="1:10" ht="14.1" customHeight="1" thickBot="1" x14ac:dyDescent="0.25">
      <c r="A293" s="92"/>
      <c r="B293" s="67" t="s">
        <v>1786</v>
      </c>
      <c r="C293" s="65">
        <f>IF(C292="","",IF(AND(MONTH(C292)&gt;=1,MONTH(C292)&lt;=3),1,IF(AND(MONTH(C292)&gt;=4,MONTH(C292)&lt;=6),2,IF(AND(MONTH(C292)&gt;=7,MONTH(C292)&lt;=9),3,4))))</f>
        <v>4</v>
      </c>
      <c r="D293" s="92"/>
      <c r="E293" s="67" t="s">
        <v>2417</v>
      </c>
      <c r="F293" s="66" t="s">
        <v>11113</v>
      </c>
      <c r="G293" s="45"/>
      <c r="H293" s="45"/>
      <c r="I293" s="45"/>
      <c r="J293" s="45"/>
    </row>
    <row r="294" spans="1:10" ht="14.1" customHeight="1" thickBot="1" x14ac:dyDescent="0.25">
      <c r="A294" s="92"/>
      <c r="B294" s="67" t="s">
        <v>12943</v>
      </c>
      <c r="C294" s="76">
        <v>45214</v>
      </c>
      <c r="D294" s="92"/>
      <c r="E294" s="67" t="s">
        <v>3073</v>
      </c>
      <c r="F294" s="66" t="s">
        <v>11113</v>
      </c>
      <c r="G294" s="45"/>
      <c r="H294" s="45"/>
      <c r="I294" s="45"/>
      <c r="J294" s="45"/>
    </row>
    <row r="295" spans="1:10" ht="14.1" customHeight="1" thickBot="1" x14ac:dyDescent="0.25">
      <c r="A295" s="92"/>
      <c r="B295" s="67" t="s">
        <v>1786</v>
      </c>
      <c r="C295" s="65">
        <f>IF(C294="","",IF(AND(MONTH(C294)&gt;=1,MONTH(C294)&lt;=3),1,IF(AND(MONTH(C294)&gt;=4,MONTH(C294)&lt;=6),2,IF(AND(MONTH(C294)&gt;=7,MONTH(C294)&lt;=9),3,4))))</f>
        <v>4</v>
      </c>
      <c r="D295" s="92"/>
      <c r="E295" s="67" t="s">
        <v>13193</v>
      </c>
      <c r="F295" s="66" t="s">
        <v>11113</v>
      </c>
      <c r="G295" s="45"/>
      <c r="H295" s="45"/>
      <c r="I295" s="45"/>
      <c r="J295" s="45"/>
    </row>
    <row r="296" spans="1:10" ht="14.1" customHeight="1" thickBot="1" x14ac:dyDescent="0.25">
      <c r="A296" s="45"/>
      <c r="B296" s="45"/>
      <c r="C296" s="45"/>
      <c r="D296" s="45"/>
      <c r="E296" s="45"/>
      <c r="F296" s="45"/>
      <c r="G296" s="45"/>
      <c r="H296" s="45"/>
      <c r="I296" s="45"/>
      <c r="J296" s="45"/>
    </row>
    <row r="297" spans="1:10" ht="14.1" customHeight="1" thickBot="1" x14ac:dyDescent="0.25">
      <c r="A297" s="72" t="s">
        <v>15735</v>
      </c>
      <c r="B297" s="72" t="s">
        <v>16146</v>
      </c>
      <c r="C297" s="72" t="s">
        <v>15641</v>
      </c>
      <c r="D297" s="72" t="s">
        <v>15251</v>
      </c>
      <c r="E297" s="72" t="s">
        <v>6933</v>
      </c>
      <c r="F297" s="72" t="s">
        <v>15280</v>
      </c>
      <c r="G297" s="45"/>
      <c r="H297" s="45"/>
      <c r="I297" s="45"/>
      <c r="J297" s="45"/>
    </row>
    <row r="298" spans="1:10" ht="14.1" customHeight="1" x14ac:dyDescent="0.2">
      <c r="A298" s="81">
        <v>10151806</v>
      </c>
      <c r="B298" s="69" t="str">
        <f t="shared" ref="B298:B321" ca="1" si="14">IFERROR(INDEX(UNSPSCDes,MATCH(INDIRECT(ADDRESS(ROW(),COLUMN()-1,4)),UNSPSCCode,0)),"")</f>
        <v>Semillas o plántulas de jengibre</v>
      </c>
      <c r="C298" s="81" t="s">
        <v>15636</v>
      </c>
      <c r="D298" s="81">
        <v>3</v>
      </c>
      <c r="E298" s="71">
        <v>200</v>
      </c>
      <c r="F298" s="70">
        <f t="shared" ref="F298:F321" ca="1" si="15">INDIRECT(ADDRESS(ROW(),COLUMN()-2,4))*INDIRECT(ADDRESS(ROW(),COLUMN()-1,4))</f>
        <v>600</v>
      </c>
      <c r="G298" s="45"/>
      <c r="H298" s="45"/>
      <c r="I298" s="45"/>
      <c r="J298" s="45"/>
    </row>
    <row r="299" spans="1:10" ht="13.5" customHeight="1" x14ac:dyDescent="0.2">
      <c r="A299" s="81">
        <v>10161904</v>
      </c>
      <c r="B299" s="69" t="str">
        <f t="shared" ca="1" si="14"/>
        <v>Flores secas</v>
      </c>
      <c r="C299" s="81" t="s">
        <v>15636</v>
      </c>
      <c r="D299" s="81">
        <v>2</v>
      </c>
      <c r="E299" s="71">
        <v>900</v>
      </c>
      <c r="F299" s="70">
        <f t="shared" ca="1" si="15"/>
        <v>1800</v>
      </c>
      <c r="G299" s="45"/>
      <c r="H299" s="45"/>
      <c r="I299" s="45"/>
      <c r="J299" s="45"/>
    </row>
    <row r="300" spans="1:10" ht="13.5" customHeight="1" x14ac:dyDescent="0.2">
      <c r="A300" s="81">
        <v>10161904</v>
      </c>
      <c r="B300" s="69" t="str">
        <f t="shared" ca="1" si="14"/>
        <v>Flores secas</v>
      </c>
      <c r="C300" s="81" t="s">
        <v>15636</v>
      </c>
      <c r="D300" s="81">
        <v>2</v>
      </c>
      <c r="E300" s="71">
        <v>1150</v>
      </c>
      <c r="F300" s="70">
        <f t="shared" ca="1" si="15"/>
        <v>2300</v>
      </c>
      <c r="G300" s="45"/>
      <c r="H300" s="45"/>
      <c r="I300" s="45"/>
      <c r="J300" s="45"/>
    </row>
    <row r="301" spans="1:10" ht="13.5" customHeight="1" x14ac:dyDescent="0.2">
      <c r="A301" s="81">
        <v>50101716</v>
      </c>
      <c r="B301" s="69" t="str">
        <f t="shared" ca="1" si="14"/>
        <v>Nueces y semillas enteras</v>
      </c>
      <c r="C301" s="81" t="s">
        <v>1449</v>
      </c>
      <c r="D301" s="81">
        <v>3</v>
      </c>
      <c r="E301" s="71">
        <v>450</v>
      </c>
      <c r="F301" s="70">
        <f t="shared" ca="1" si="15"/>
        <v>1350</v>
      </c>
      <c r="G301" s="45"/>
      <c r="H301" s="45"/>
      <c r="I301" s="45"/>
      <c r="J301" s="45"/>
    </row>
    <row r="302" spans="1:10" ht="13.5" customHeight="1" x14ac:dyDescent="0.2">
      <c r="A302" s="81">
        <v>50101717</v>
      </c>
      <c r="B302" s="69" t="str">
        <f t="shared" ca="1" si="14"/>
        <v>Nueces y semillas sin cascara</v>
      </c>
      <c r="C302" s="81" t="s">
        <v>1449</v>
      </c>
      <c r="D302" s="81">
        <v>3</v>
      </c>
      <c r="E302" s="71">
        <v>500</v>
      </c>
      <c r="F302" s="70">
        <f t="shared" ca="1" si="15"/>
        <v>1500</v>
      </c>
      <c r="G302" s="45"/>
      <c r="H302" s="45"/>
      <c r="I302" s="45"/>
      <c r="J302" s="45"/>
    </row>
    <row r="303" spans="1:10" ht="13.5" customHeight="1" x14ac:dyDescent="0.2">
      <c r="A303" s="81">
        <v>50101717</v>
      </c>
      <c r="B303" s="69" t="str">
        <f t="shared" ca="1" si="14"/>
        <v>Nueces y semillas sin cascara</v>
      </c>
      <c r="C303" s="81" t="s">
        <v>1449</v>
      </c>
      <c r="D303" s="81">
        <v>3</v>
      </c>
      <c r="E303" s="71">
        <v>1800</v>
      </c>
      <c r="F303" s="70">
        <f t="shared" ca="1" si="15"/>
        <v>5400</v>
      </c>
      <c r="G303" s="45"/>
      <c r="H303" s="45"/>
      <c r="I303" s="45"/>
      <c r="J303" s="45"/>
    </row>
    <row r="304" spans="1:10" ht="13.5" customHeight="1" x14ac:dyDescent="0.2">
      <c r="A304" s="81">
        <v>50131701</v>
      </c>
      <c r="B304" s="69" t="str">
        <f t="shared" ca="1" si="14"/>
        <v>Productos de leche o mantequilla frescos</v>
      </c>
      <c r="C304" s="81" t="s">
        <v>1449</v>
      </c>
      <c r="D304" s="81">
        <v>40</v>
      </c>
      <c r="E304" s="71">
        <v>60</v>
      </c>
      <c r="F304" s="70">
        <f t="shared" ca="1" si="15"/>
        <v>2400</v>
      </c>
      <c r="G304" s="45"/>
      <c r="H304" s="45"/>
      <c r="I304" s="45"/>
      <c r="J304" s="45"/>
    </row>
    <row r="305" spans="1:10" ht="13.5" customHeight="1" x14ac:dyDescent="0.2">
      <c r="A305" s="81">
        <v>50131702</v>
      </c>
      <c r="B305" s="69" t="str">
        <f t="shared" ca="1" si="14"/>
        <v>Productos de leche o mantequilla de estante</v>
      </c>
      <c r="C305" s="81" t="s">
        <v>16989</v>
      </c>
      <c r="D305" s="81">
        <v>3</v>
      </c>
      <c r="E305" s="71">
        <v>1400</v>
      </c>
      <c r="F305" s="70">
        <f t="shared" ca="1" si="15"/>
        <v>4200</v>
      </c>
      <c r="G305" s="45"/>
      <c r="H305" s="45"/>
      <c r="I305" s="45"/>
      <c r="J305" s="45"/>
    </row>
    <row r="306" spans="1:10" ht="13.5" customHeight="1" x14ac:dyDescent="0.2">
      <c r="A306" s="81">
        <v>50131702</v>
      </c>
      <c r="B306" s="69" t="str">
        <f t="shared" ca="1" si="14"/>
        <v>Productos de leche o mantequilla de estante</v>
      </c>
      <c r="C306" s="81" t="s">
        <v>16989</v>
      </c>
      <c r="D306" s="81">
        <v>3</v>
      </c>
      <c r="E306" s="71">
        <v>1050</v>
      </c>
      <c r="F306" s="70">
        <f t="shared" ca="1" si="15"/>
        <v>3150</v>
      </c>
      <c r="G306" s="45"/>
      <c r="H306" s="45"/>
      <c r="I306" s="45"/>
      <c r="J306" s="45"/>
    </row>
    <row r="307" spans="1:10" ht="13.5" customHeight="1" x14ac:dyDescent="0.2">
      <c r="A307" s="81">
        <v>50131801</v>
      </c>
      <c r="B307" s="69" t="str">
        <f t="shared" ca="1" si="14"/>
        <v>Queso natural</v>
      </c>
      <c r="C307" s="81" t="s">
        <v>15636</v>
      </c>
      <c r="D307" s="81">
        <v>20</v>
      </c>
      <c r="E307" s="71">
        <v>500</v>
      </c>
      <c r="F307" s="70">
        <f t="shared" ca="1" si="15"/>
        <v>10000</v>
      </c>
      <c r="G307" s="45"/>
      <c r="H307" s="45"/>
      <c r="I307" s="45"/>
      <c r="J307" s="45"/>
    </row>
    <row r="308" spans="1:10" ht="13.5" customHeight="1" x14ac:dyDescent="0.2">
      <c r="A308" s="81">
        <v>50131801</v>
      </c>
      <c r="B308" s="69" t="str">
        <f t="shared" ca="1" si="14"/>
        <v>Queso natural</v>
      </c>
      <c r="C308" s="81" t="s">
        <v>15636</v>
      </c>
      <c r="D308" s="81">
        <v>20</v>
      </c>
      <c r="E308" s="71">
        <v>510</v>
      </c>
      <c r="F308" s="70">
        <f t="shared" ca="1" si="15"/>
        <v>10200</v>
      </c>
      <c r="G308" s="45"/>
      <c r="H308" s="45"/>
      <c r="I308" s="45"/>
      <c r="J308" s="45"/>
    </row>
    <row r="309" spans="1:10" ht="13.5" customHeight="1" x14ac:dyDescent="0.2">
      <c r="A309" s="81">
        <v>50161511</v>
      </c>
      <c r="B309" s="69" t="str">
        <f t="shared" ca="1" si="14"/>
        <v>Chocolate o sustituto de chocolate</v>
      </c>
      <c r="C309" s="81" t="s">
        <v>1449</v>
      </c>
      <c r="D309" s="81">
        <v>8</v>
      </c>
      <c r="E309" s="71">
        <v>495</v>
      </c>
      <c r="F309" s="70">
        <f t="shared" ca="1" si="15"/>
        <v>3960</v>
      </c>
      <c r="G309" s="45"/>
      <c r="H309" s="45"/>
      <c r="I309" s="45"/>
      <c r="J309" s="45"/>
    </row>
    <row r="310" spans="1:10" ht="13.5" customHeight="1" x14ac:dyDescent="0.2">
      <c r="A310" s="81">
        <v>50161814</v>
      </c>
      <c r="B310" s="69" t="str">
        <f t="shared" ca="1" si="14"/>
        <v>Azúcar o sustituto de azúcar, confite</v>
      </c>
      <c r="C310" s="81" t="s">
        <v>4735</v>
      </c>
      <c r="D310" s="81">
        <v>3</v>
      </c>
      <c r="E310" s="71">
        <v>300</v>
      </c>
      <c r="F310" s="70">
        <f t="shared" ca="1" si="15"/>
        <v>900</v>
      </c>
      <c r="G310" s="45"/>
      <c r="H310" s="45"/>
      <c r="I310" s="45"/>
      <c r="J310" s="45"/>
    </row>
    <row r="311" spans="1:10" ht="13.5" customHeight="1" x14ac:dyDescent="0.2">
      <c r="A311" s="81">
        <v>50161814</v>
      </c>
      <c r="B311" s="69" t="str">
        <f t="shared" ca="1" si="14"/>
        <v>Azúcar o sustituto de azúcar, confite</v>
      </c>
      <c r="C311" s="81" t="s">
        <v>4735</v>
      </c>
      <c r="D311" s="81">
        <v>3</v>
      </c>
      <c r="E311" s="71">
        <v>250</v>
      </c>
      <c r="F311" s="70">
        <f t="shared" ca="1" si="15"/>
        <v>750</v>
      </c>
      <c r="G311" s="45"/>
      <c r="H311" s="45"/>
      <c r="I311" s="45"/>
      <c r="J311" s="45"/>
    </row>
    <row r="312" spans="1:10" ht="13.5" customHeight="1" x14ac:dyDescent="0.2">
      <c r="A312" s="81">
        <v>50181909</v>
      </c>
      <c r="B312" s="69" t="str">
        <f t="shared" ca="1" si="14"/>
        <v>Galletas de soda</v>
      </c>
      <c r="C312" s="81" t="s">
        <v>16989</v>
      </c>
      <c r="D312" s="81">
        <v>20</v>
      </c>
      <c r="E312" s="71">
        <v>219</v>
      </c>
      <c r="F312" s="70">
        <f t="shared" ca="1" si="15"/>
        <v>4380</v>
      </c>
      <c r="G312" s="45"/>
      <c r="H312" s="45"/>
      <c r="I312" s="45"/>
      <c r="J312" s="45"/>
    </row>
    <row r="313" spans="1:10" ht="13.5" customHeight="1" x14ac:dyDescent="0.2">
      <c r="A313" s="81">
        <v>50192111</v>
      </c>
      <c r="B313" s="69" t="str">
        <f t="shared" ca="1" si="14"/>
        <v>Carne seca o procesada</v>
      </c>
      <c r="C313" s="81" t="s">
        <v>15636</v>
      </c>
      <c r="D313" s="81">
        <v>20</v>
      </c>
      <c r="E313" s="71">
        <v>450</v>
      </c>
      <c r="F313" s="70">
        <f t="shared" ca="1" si="15"/>
        <v>9000</v>
      </c>
      <c r="G313" s="45"/>
      <c r="H313" s="45"/>
      <c r="I313" s="45"/>
      <c r="J313" s="45"/>
    </row>
    <row r="314" spans="1:10" ht="13.5" customHeight="1" x14ac:dyDescent="0.2">
      <c r="A314" s="81">
        <v>50201711</v>
      </c>
      <c r="B314" s="69" t="str">
        <f t="shared" ca="1" si="14"/>
        <v>Té instantáneo</v>
      </c>
      <c r="C314" s="81" t="s">
        <v>1449</v>
      </c>
      <c r="D314" s="81">
        <v>3</v>
      </c>
      <c r="E314" s="71">
        <v>700</v>
      </c>
      <c r="F314" s="70">
        <f t="shared" ca="1" si="15"/>
        <v>2100</v>
      </c>
      <c r="G314" s="45"/>
      <c r="H314" s="45"/>
      <c r="I314" s="45"/>
      <c r="J314" s="45"/>
    </row>
    <row r="315" spans="1:10" ht="13.5" customHeight="1" x14ac:dyDescent="0.2">
      <c r="A315" s="81">
        <v>50201713</v>
      </c>
      <c r="B315" s="69" t="str">
        <f t="shared" ca="1" si="14"/>
        <v>Bolsas de té</v>
      </c>
      <c r="C315" s="81" t="s">
        <v>16989</v>
      </c>
      <c r="D315" s="81">
        <v>3</v>
      </c>
      <c r="E315" s="71">
        <v>350</v>
      </c>
      <c r="F315" s="70">
        <f t="shared" ca="1" si="15"/>
        <v>1050</v>
      </c>
      <c r="G315" s="45"/>
      <c r="H315" s="45"/>
      <c r="I315" s="45"/>
      <c r="J315" s="45"/>
    </row>
    <row r="316" spans="1:10" ht="13.5" customHeight="1" x14ac:dyDescent="0.2">
      <c r="A316" s="81">
        <v>50201714</v>
      </c>
      <c r="B316" s="69" t="str">
        <f t="shared" ca="1" si="14"/>
        <v>Cremas no lácteas</v>
      </c>
      <c r="C316" s="81" t="s">
        <v>1449</v>
      </c>
      <c r="D316" s="81">
        <v>4</v>
      </c>
      <c r="E316" s="71">
        <v>650</v>
      </c>
      <c r="F316" s="70">
        <f t="shared" ca="1" si="15"/>
        <v>2600</v>
      </c>
      <c r="G316" s="45"/>
      <c r="H316" s="45"/>
      <c r="I316" s="45"/>
      <c r="J316" s="45"/>
    </row>
    <row r="317" spans="1:10" ht="13.5" customHeight="1" x14ac:dyDescent="0.2">
      <c r="A317" s="81">
        <v>50202301</v>
      </c>
      <c r="B317" s="69" t="str">
        <f t="shared" ca="1" si="14"/>
        <v>Agua</v>
      </c>
      <c r="C317" s="81" t="s">
        <v>4735</v>
      </c>
      <c r="D317" s="81">
        <v>15</v>
      </c>
      <c r="E317" s="71">
        <v>400</v>
      </c>
      <c r="F317" s="70">
        <f t="shared" ca="1" si="15"/>
        <v>6000</v>
      </c>
      <c r="G317" s="45"/>
      <c r="H317" s="45"/>
      <c r="I317" s="45"/>
      <c r="J317" s="45"/>
    </row>
    <row r="318" spans="1:10" ht="13.5" customHeight="1" x14ac:dyDescent="0.2">
      <c r="A318" s="81">
        <v>50202304</v>
      </c>
      <c r="B318" s="69" t="str">
        <f t="shared" ca="1" si="14"/>
        <v>Jugos de repisa</v>
      </c>
      <c r="C318" s="81" t="s">
        <v>1449</v>
      </c>
      <c r="D318" s="81">
        <v>48</v>
      </c>
      <c r="E318" s="71">
        <v>120</v>
      </c>
      <c r="F318" s="70">
        <f t="shared" ca="1" si="15"/>
        <v>5760</v>
      </c>
      <c r="G318" s="45"/>
      <c r="H318" s="45"/>
      <c r="I318" s="45"/>
      <c r="J318" s="45"/>
    </row>
    <row r="319" spans="1:10" ht="13.5" customHeight="1" x14ac:dyDescent="0.2">
      <c r="A319" s="81">
        <v>50202304</v>
      </c>
      <c r="B319" s="69" t="str">
        <f t="shared" ca="1" si="14"/>
        <v>Jugos de repisa</v>
      </c>
      <c r="C319" s="81" t="s">
        <v>1449</v>
      </c>
      <c r="D319" s="81">
        <v>6</v>
      </c>
      <c r="E319" s="71">
        <v>150</v>
      </c>
      <c r="F319" s="70">
        <f t="shared" ca="1" si="15"/>
        <v>900</v>
      </c>
      <c r="G319" s="45"/>
      <c r="H319" s="45"/>
      <c r="I319" s="45"/>
      <c r="J319" s="45"/>
    </row>
    <row r="320" spans="1:10" ht="13.5" customHeight="1" x14ac:dyDescent="0.2">
      <c r="A320" s="81">
        <v>50221101</v>
      </c>
      <c r="B320" s="69" t="str">
        <f t="shared" ca="1" si="14"/>
        <v>Grano de cereal</v>
      </c>
      <c r="C320" s="81" t="s">
        <v>1449</v>
      </c>
      <c r="D320" s="81">
        <v>3</v>
      </c>
      <c r="E320" s="71">
        <v>200</v>
      </c>
      <c r="F320" s="70">
        <f t="shared" ca="1" si="15"/>
        <v>600</v>
      </c>
      <c r="G320" s="45"/>
      <c r="H320" s="45"/>
      <c r="I320" s="45"/>
      <c r="J320" s="45"/>
    </row>
    <row r="321" spans="1:10" ht="13.5" customHeight="1" x14ac:dyDescent="0.2">
      <c r="A321" s="81">
        <v>50151513</v>
      </c>
      <c r="B321" s="69" t="str">
        <f t="shared" ca="1" si="14"/>
        <v>Aceites vegetales o  de planta comestibles</v>
      </c>
      <c r="C321" s="81" t="s">
        <v>1449</v>
      </c>
      <c r="D321" s="81">
        <v>4</v>
      </c>
      <c r="E321" s="71">
        <v>900</v>
      </c>
      <c r="F321" s="70">
        <f t="shared" ca="1" si="15"/>
        <v>3600</v>
      </c>
      <c r="G321" s="45"/>
      <c r="H321" s="45"/>
      <c r="I321" s="45"/>
      <c r="J321" s="45"/>
    </row>
    <row r="322" spans="1:10" ht="14.1" customHeight="1" x14ac:dyDescent="0.2">
      <c r="A322" s="45"/>
      <c r="B322" s="45"/>
      <c r="C322" s="45"/>
      <c r="D322" s="45"/>
      <c r="E322" s="73" t="s">
        <v>12551</v>
      </c>
      <c r="F322" s="74">
        <f ca="1">SUM(Table313[MONTO TOTAL ESTIMADO])</f>
        <v>84500</v>
      </c>
      <c r="G322" s="45"/>
      <c r="H322" s="45" t="str">
        <f>C291</f>
        <v>Bienes</v>
      </c>
      <c r="I322" s="45" t="str">
        <f>E291</f>
        <v>Sí</v>
      </c>
      <c r="J322" s="45" t="str">
        <f>D291</f>
        <v>Compras por debajo del Umbral</v>
      </c>
    </row>
    <row r="323" spans="1:10" ht="14.1" customHeight="1" thickBot="1" x14ac:dyDescent="0.3"/>
    <row r="324" spans="1:10" ht="33.75" customHeight="1" thickBot="1" x14ac:dyDescent="0.25">
      <c r="A324" s="64" t="s">
        <v>16383</v>
      </c>
      <c r="B324" s="64" t="s">
        <v>161</v>
      </c>
      <c r="C324" s="64" t="s">
        <v>11725</v>
      </c>
      <c r="D324" s="64" t="s">
        <v>14379</v>
      </c>
      <c r="E324" s="64" t="s">
        <v>10963</v>
      </c>
      <c r="F324" s="64" t="s">
        <v>11096</v>
      </c>
      <c r="G324" s="45"/>
      <c r="H324" s="45"/>
      <c r="I324" s="45"/>
      <c r="J324" s="45"/>
    </row>
    <row r="325" spans="1:10" ht="13.5" customHeight="1" thickBot="1" x14ac:dyDescent="0.25">
      <c r="A325" s="85" t="s">
        <v>18835</v>
      </c>
      <c r="B325" s="85" t="s">
        <v>18834</v>
      </c>
      <c r="C325" s="66" t="s">
        <v>6799</v>
      </c>
      <c r="D325" s="66" t="s">
        <v>10172</v>
      </c>
      <c r="E325" s="66" t="s">
        <v>8856</v>
      </c>
      <c r="F325" s="66"/>
      <c r="G325" s="45"/>
      <c r="H325" s="45"/>
      <c r="I325" s="45"/>
      <c r="J325" s="45"/>
    </row>
    <row r="326" spans="1:10" ht="14.1" customHeight="1" thickBot="1" x14ac:dyDescent="0.25">
      <c r="A326" s="91" t="s">
        <v>14829</v>
      </c>
      <c r="B326" s="67" t="s">
        <v>8529</v>
      </c>
      <c r="C326" s="76">
        <v>44967</v>
      </c>
      <c r="D326" s="91" t="s">
        <v>9387</v>
      </c>
      <c r="E326" s="67" t="s">
        <v>13094</v>
      </c>
      <c r="F326" s="66" t="s">
        <v>3080</v>
      </c>
      <c r="G326" s="45"/>
      <c r="H326" s="45"/>
      <c r="I326" s="45"/>
      <c r="J326" s="45"/>
    </row>
    <row r="327" spans="1:10" ht="14.1" customHeight="1" thickBot="1" x14ac:dyDescent="0.25">
      <c r="A327" s="92"/>
      <c r="B327" s="67" t="s">
        <v>1786</v>
      </c>
      <c r="C327" s="65">
        <f>IF(C326="","",IF(AND(MONTH(C326)&gt;=1,MONTH(C326)&lt;=3),1,IF(AND(MONTH(C326)&gt;=4,MONTH(C326)&lt;=6),2,IF(AND(MONTH(C326)&gt;=7,MONTH(C326)&lt;=9),3,4))))</f>
        <v>1</v>
      </c>
      <c r="D327" s="92"/>
      <c r="E327" s="67" t="s">
        <v>2417</v>
      </c>
      <c r="F327" s="66" t="s">
        <v>11113</v>
      </c>
      <c r="G327" s="45"/>
      <c r="H327" s="45"/>
      <c r="I327" s="45"/>
      <c r="J327" s="45"/>
    </row>
    <row r="328" spans="1:10" ht="14.1" customHeight="1" thickBot="1" x14ac:dyDescent="0.25">
      <c r="A328" s="92"/>
      <c r="B328" s="67" t="s">
        <v>12943</v>
      </c>
      <c r="C328" s="76">
        <v>44972</v>
      </c>
      <c r="D328" s="92"/>
      <c r="E328" s="67" t="s">
        <v>3073</v>
      </c>
      <c r="F328" s="66" t="s">
        <v>11113</v>
      </c>
      <c r="G328" s="45"/>
      <c r="H328" s="45"/>
      <c r="I328" s="45"/>
      <c r="J328" s="45"/>
    </row>
    <row r="329" spans="1:10" ht="14.1" customHeight="1" thickBot="1" x14ac:dyDescent="0.25">
      <c r="A329" s="92"/>
      <c r="B329" s="67" t="s">
        <v>1786</v>
      </c>
      <c r="C329" s="65">
        <f>IF(C328="","",IF(AND(MONTH(C328)&gt;=1,MONTH(C328)&lt;=3),1,IF(AND(MONTH(C328)&gt;=4,MONTH(C328)&lt;=6),2,IF(AND(MONTH(C328)&gt;=7,MONTH(C328)&lt;=9),3,4))))</f>
        <v>1</v>
      </c>
      <c r="D329" s="92"/>
      <c r="E329" s="67" t="s">
        <v>13193</v>
      </c>
      <c r="F329" s="66" t="s">
        <v>11113</v>
      </c>
      <c r="G329" s="45"/>
      <c r="H329" s="45"/>
      <c r="I329" s="45"/>
      <c r="J329" s="45"/>
    </row>
    <row r="330" spans="1:10" ht="14.1" customHeight="1" thickBot="1" x14ac:dyDescent="0.25">
      <c r="A330" s="45"/>
      <c r="B330" s="45"/>
      <c r="C330" s="45"/>
      <c r="D330" s="45"/>
      <c r="E330" s="45"/>
      <c r="F330" s="45"/>
      <c r="G330" s="45"/>
      <c r="H330" s="45"/>
      <c r="I330" s="45"/>
      <c r="J330" s="45"/>
    </row>
    <row r="331" spans="1:10" ht="14.1" customHeight="1" thickBot="1" x14ac:dyDescent="0.25">
      <c r="A331" s="72" t="s">
        <v>15735</v>
      </c>
      <c r="B331" s="72" t="s">
        <v>16146</v>
      </c>
      <c r="C331" s="72" t="s">
        <v>15641</v>
      </c>
      <c r="D331" s="72" t="s">
        <v>15251</v>
      </c>
      <c r="E331" s="72" t="s">
        <v>6933</v>
      </c>
      <c r="F331" s="72" t="s">
        <v>15280</v>
      </c>
      <c r="G331" s="45"/>
      <c r="H331" s="45"/>
      <c r="I331" s="45"/>
      <c r="J331" s="45"/>
    </row>
    <row r="332" spans="1:10" ht="14.1" customHeight="1" x14ac:dyDescent="0.2">
      <c r="A332" s="81">
        <v>90101501</v>
      </c>
      <c r="B332" s="69" t="str">
        <f ca="1">IFERROR(INDEX(UNSPSCDes,MATCH(INDIRECT(ADDRESS(ROW(),COLUMN()-1,4)),UNSPSCCode,0)),"")</f>
        <v>Restaurantes</v>
      </c>
      <c r="C332" s="81" t="s">
        <v>1449</v>
      </c>
      <c r="D332" s="81">
        <v>1</v>
      </c>
      <c r="E332" s="71">
        <v>72000</v>
      </c>
      <c r="F332" s="70">
        <f ca="1">INDIRECT(ADDRESS(ROW(),COLUMN()-2,4))*INDIRECT(ADDRESS(ROW(),COLUMN()-1,4))</f>
        <v>72000</v>
      </c>
      <c r="G332" s="45"/>
      <c r="H332" s="45"/>
      <c r="I332" s="45"/>
      <c r="J332" s="45"/>
    </row>
    <row r="333" spans="1:10" ht="13.5" customHeight="1" x14ac:dyDescent="0.2">
      <c r="A333" s="81">
        <v>90101501</v>
      </c>
      <c r="B333" s="69" t="str">
        <f ca="1">IFERROR(INDEX(UNSPSCDes,MATCH(INDIRECT(ADDRESS(ROW(),COLUMN()-1,4)),UNSPSCCode,0)),"")</f>
        <v>Restaurantes</v>
      </c>
      <c r="C333" s="81" t="s">
        <v>1449</v>
      </c>
      <c r="D333" s="81">
        <v>1</v>
      </c>
      <c r="E333" s="71">
        <v>58125</v>
      </c>
      <c r="F333" s="70">
        <f ca="1">INDIRECT(ADDRESS(ROW(),COLUMN()-2,4))*INDIRECT(ADDRESS(ROW(),COLUMN()-1,4))</f>
        <v>58125</v>
      </c>
      <c r="G333" s="45"/>
      <c r="H333" s="45"/>
      <c r="I333" s="45"/>
      <c r="J333" s="45"/>
    </row>
    <row r="334" spans="1:10" ht="14.1" customHeight="1" x14ac:dyDescent="0.2">
      <c r="A334" s="45"/>
      <c r="B334" s="45"/>
      <c r="C334" s="45"/>
      <c r="D334" s="45"/>
      <c r="E334" s="73" t="s">
        <v>12551</v>
      </c>
      <c r="F334" s="74">
        <f ca="1">SUM(Table314[MONTO TOTAL ESTIMADO])</f>
        <v>130125</v>
      </c>
      <c r="G334" s="45"/>
      <c r="H334" s="45" t="str">
        <f>C325</f>
        <v>Servicios</v>
      </c>
      <c r="I334" s="45" t="str">
        <f>E325</f>
        <v>Sí</v>
      </c>
      <c r="J334" s="45" t="str">
        <f>D325</f>
        <v>Compras por debajo del Umbral</v>
      </c>
    </row>
    <row r="335" spans="1:10" ht="14.1" customHeight="1" thickBot="1" x14ac:dyDescent="0.3"/>
    <row r="336" spans="1:10" ht="33.75" customHeight="1" thickBot="1" x14ac:dyDescent="0.25">
      <c r="A336" s="64" t="s">
        <v>16383</v>
      </c>
      <c r="B336" s="64" t="s">
        <v>161</v>
      </c>
      <c r="C336" s="64" t="s">
        <v>11725</v>
      </c>
      <c r="D336" s="64" t="s">
        <v>14379</v>
      </c>
      <c r="E336" s="64" t="s">
        <v>10963</v>
      </c>
      <c r="F336" s="64" t="s">
        <v>11096</v>
      </c>
      <c r="G336" s="45"/>
      <c r="H336" s="45"/>
      <c r="I336" s="45"/>
      <c r="J336" s="45"/>
    </row>
    <row r="337" spans="1:10" ht="14.1" customHeight="1" thickBot="1" x14ac:dyDescent="0.25">
      <c r="A337" s="66" t="s">
        <v>18835</v>
      </c>
      <c r="B337" s="66" t="s">
        <v>18834</v>
      </c>
      <c r="C337" s="66" t="s">
        <v>6799</v>
      </c>
      <c r="D337" s="66" t="s">
        <v>10172</v>
      </c>
      <c r="E337" s="66" t="s">
        <v>8856</v>
      </c>
      <c r="F337" s="66"/>
      <c r="G337" s="45"/>
      <c r="H337" s="45"/>
      <c r="I337" s="45"/>
      <c r="J337" s="45"/>
    </row>
    <row r="338" spans="1:10" ht="14.1" customHeight="1" thickBot="1" x14ac:dyDescent="0.25">
      <c r="A338" s="91" t="s">
        <v>14829</v>
      </c>
      <c r="B338" s="67" t="s">
        <v>8529</v>
      </c>
      <c r="C338" s="76">
        <v>45056</v>
      </c>
      <c r="D338" s="91" t="s">
        <v>9387</v>
      </c>
      <c r="E338" s="67" t="s">
        <v>13094</v>
      </c>
      <c r="F338" s="66" t="s">
        <v>3080</v>
      </c>
      <c r="G338" s="45"/>
      <c r="H338" s="45"/>
      <c r="I338" s="45"/>
      <c r="J338" s="45"/>
    </row>
    <row r="339" spans="1:10" ht="14.1" customHeight="1" thickBot="1" x14ac:dyDescent="0.25">
      <c r="A339" s="92"/>
      <c r="B339" s="67" t="s">
        <v>1786</v>
      </c>
      <c r="C339" s="65">
        <f>IF(C338="","",IF(AND(MONTH(C338)&gt;=1,MONTH(C338)&lt;=3),1,IF(AND(MONTH(C338)&gt;=4,MONTH(C338)&lt;=6),2,IF(AND(MONTH(C338)&gt;=7,MONTH(C338)&lt;=9),3,4))))</f>
        <v>2</v>
      </c>
      <c r="D339" s="92"/>
      <c r="E339" s="67" t="s">
        <v>2417</v>
      </c>
      <c r="F339" s="66" t="s">
        <v>11113</v>
      </c>
      <c r="G339" s="45"/>
      <c r="H339" s="45"/>
      <c r="I339" s="45"/>
      <c r="J339" s="45"/>
    </row>
    <row r="340" spans="1:10" ht="14.1" customHeight="1" thickBot="1" x14ac:dyDescent="0.25">
      <c r="A340" s="92"/>
      <c r="B340" s="67" t="s">
        <v>12943</v>
      </c>
      <c r="C340" s="76">
        <v>45061</v>
      </c>
      <c r="D340" s="92"/>
      <c r="E340" s="67" t="s">
        <v>3073</v>
      </c>
      <c r="F340" s="66" t="s">
        <v>11113</v>
      </c>
      <c r="G340" s="45"/>
      <c r="H340" s="45"/>
      <c r="I340" s="45"/>
      <c r="J340" s="45"/>
    </row>
    <row r="341" spans="1:10" ht="14.1" customHeight="1" thickBot="1" x14ac:dyDescent="0.25">
      <c r="A341" s="92"/>
      <c r="B341" s="67" t="s">
        <v>1786</v>
      </c>
      <c r="C341" s="65">
        <f>IF(C340="","",IF(AND(MONTH(C340)&gt;=1,MONTH(C340)&lt;=3),1,IF(AND(MONTH(C340)&gt;=4,MONTH(C340)&lt;=6),2,IF(AND(MONTH(C340)&gt;=7,MONTH(C340)&lt;=9),3,4))))</f>
        <v>2</v>
      </c>
      <c r="D341" s="92"/>
      <c r="E341" s="67" t="s">
        <v>13193</v>
      </c>
      <c r="F341" s="66" t="s">
        <v>11113</v>
      </c>
      <c r="G341" s="45"/>
      <c r="H341" s="45"/>
      <c r="I341" s="45"/>
      <c r="J341" s="45"/>
    </row>
    <row r="342" spans="1:10" ht="14.1" customHeight="1" thickBot="1" x14ac:dyDescent="0.25">
      <c r="A342" s="45"/>
      <c r="B342" s="45"/>
      <c r="C342" s="45"/>
      <c r="D342" s="45"/>
      <c r="E342" s="45"/>
      <c r="F342" s="45"/>
      <c r="G342" s="45"/>
      <c r="H342" s="45"/>
      <c r="I342" s="45"/>
      <c r="J342" s="45"/>
    </row>
    <row r="343" spans="1:10" ht="14.1" customHeight="1" thickBot="1" x14ac:dyDescent="0.25">
      <c r="A343" s="72" t="s">
        <v>15735</v>
      </c>
      <c r="B343" s="72" t="s">
        <v>16146</v>
      </c>
      <c r="C343" s="72" t="s">
        <v>15641</v>
      </c>
      <c r="D343" s="72" t="s">
        <v>15251</v>
      </c>
      <c r="E343" s="72" t="s">
        <v>6933</v>
      </c>
      <c r="F343" s="72" t="s">
        <v>15280</v>
      </c>
      <c r="G343" s="45"/>
      <c r="H343" s="45"/>
      <c r="I343" s="45"/>
      <c r="J343" s="45"/>
    </row>
    <row r="344" spans="1:10" ht="14.1" customHeight="1" x14ac:dyDescent="0.2">
      <c r="A344" s="81">
        <v>90101501</v>
      </c>
      <c r="B344" s="69" t="str">
        <f ca="1">IFERROR(INDEX(UNSPSCDes,MATCH(INDIRECT(ADDRESS(ROW(),COLUMN()-1,4)),UNSPSCCode,0)),"")</f>
        <v>Restaurantes</v>
      </c>
      <c r="C344" s="81" t="s">
        <v>1449</v>
      </c>
      <c r="D344" s="81">
        <v>1</v>
      </c>
      <c r="E344" s="71">
        <v>72000</v>
      </c>
      <c r="F344" s="70">
        <f ca="1">INDIRECT(ADDRESS(ROW(),COLUMN()-2,4))*INDIRECT(ADDRESS(ROW(),COLUMN()-1,4))</f>
        <v>72000</v>
      </c>
      <c r="G344" s="45"/>
      <c r="H344" s="45"/>
      <c r="I344" s="45"/>
      <c r="J344" s="45"/>
    </row>
    <row r="345" spans="1:10" ht="13.5" customHeight="1" x14ac:dyDescent="0.2">
      <c r="A345" s="81">
        <v>90101501</v>
      </c>
      <c r="B345" s="69" t="str">
        <f ca="1">IFERROR(INDEX(UNSPSCDes,MATCH(INDIRECT(ADDRESS(ROW(),COLUMN()-1,4)),UNSPSCCode,0)),"")</f>
        <v>Restaurantes</v>
      </c>
      <c r="C345" s="81" t="s">
        <v>1449</v>
      </c>
      <c r="D345" s="81">
        <v>1</v>
      </c>
      <c r="E345" s="71">
        <v>58125</v>
      </c>
      <c r="F345" s="70">
        <f ca="1">INDIRECT(ADDRESS(ROW(),COLUMN()-2,4))*INDIRECT(ADDRESS(ROW(),COLUMN()-1,4))</f>
        <v>58125</v>
      </c>
      <c r="G345" s="45"/>
      <c r="H345" s="45"/>
      <c r="I345" s="45"/>
      <c r="J345" s="45"/>
    </row>
    <row r="346" spans="1:10" ht="13.5" customHeight="1" x14ac:dyDescent="0.2">
      <c r="A346" s="81">
        <v>90101801</v>
      </c>
      <c r="B346" s="69" t="str">
        <f ca="1">IFERROR(INDEX(UNSPSCDes,MATCH(INDIRECT(ADDRESS(ROW(),COLUMN()-1,4)),UNSPSCCode,0)),"")</f>
        <v>Comidas para llevar preparadas profesionalmente</v>
      </c>
      <c r="C346" s="87" t="s">
        <v>1449</v>
      </c>
      <c r="D346" s="81">
        <v>1</v>
      </c>
      <c r="E346" s="71">
        <v>45000</v>
      </c>
      <c r="F346" s="70">
        <f ca="1">INDIRECT(ADDRESS(ROW(),COLUMN()-2,4))*INDIRECT(ADDRESS(ROW(),COLUMN()-1,4))</f>
        <v>45000</v>
      </c>
      <c r="G346" s="45"/>
      <c r="H346" s="45"/>
      <c r="I346" s="45"/>
      <c r="J346" s="45"/>
    </row>
    <row r="347" spans="1:10" ht="13.5" customHeight="1" x14ac:dyDescent="0.2">
      <c r="A347" s="81">
        <v>90111501</v>
      </c>
      <c r="B347" s="69" t="str">
        <f ca="1">IFERROR(INDEX(UNSPSCDes,MATCH(INDIRECT(ADDRESS(ROW(),COLUMN()-1,4)),UNSPSCCode,0)),"")</f>
        <v>Hoteles</v>
      </c>
      <c r="C347" s="87" t="s">
        <v>1449</v>
      </c>
      <c r="D347" s="81">
        <v>1</v>
      </c>
      <c r="E347" s="71">
        <v>12960</v>
      </c>
      <c r="F347" s="70">
        <f ca="1">INDIRECT(ADDRESS(ROW(),COLUMN()-2,4))*INDIRECT(ADDRESS(ROW(),COLUMN()-1,4))</f>
        <v>12960</v>
      </c>
      <c r="G347" s="45"/>
      <c r="H347" s="45"/>
      <c r="I347" s="45"/>
      <c r="J347" s="45"/>
    </row>
    <row r="348" spans="1:10" ht="13.5" customHeight="1" x14ac:dyDescent="0.2">
      <c r="A348" s="81">
        <v>90101801</v>
      </c>
      <c r="B348" s="69" t="str">
        <f ca="1">IFERROR(INDEX(UNSPSCDes,MATCH(INDIRECT(ADDRESS(ROW(),COLUMN()-1,4)),UNSPSCCode,0)),"")</f>
        <v>Comidas para llevar preparadas profesionalmente</v>
      </c>
      <c r="C348" s="87" t="s">
        <v>1449</v>
      </c>
      <c r="D348" s="81">
        <v>1</v>
      </c>
      <c r="E348" s="71">
        <v>11900</v>
      </c>
      <c r="F348" s="70">
        <f ca="1">INDIRECT(ADDRESS(ROW(),COLUMN()-2,4))*INDIRECT(ADDRESS(ROW(),COLUMN()-1,4))</f>
        <v>11900</v>
      </c>
      <c r="G348" s="45"/>
      <c r="H348" s="45"/>
      <c r="I348" s="45"/>
      <c r="J348" s="45"/>
    </row>
    <row r="349" spans="1:10" ht="14.1" customHeight="1" x14ac:dyDescent="0.2">
      <c r="A349" s="45"/>
      <c r="B349" s="45"/>
      <c r="C349" s="45"/>
      <c r="D349" s="45"/>
      <c r="E349" s="73" t="s">
        <v>12551</v>
      </c>
      <c r="F349" s="74">
        <f ca="1">SUM(Table315[MONTO TOTAL ESTIMADO])</f>
        <v>199985</v>
      </c>
      <c r="G349" s="45"/>
      <c r="H349" s="45" t="str">
        <f>C337</f>
        <v>Servicios</v>
      </c>
      <c r="I349" s="45" t="str">
        <f>E337</f>
        <v>Sí</v>
      </c>
      <c r="J349" s="45" t="str">
        <f>D337</f>
        <v>Compras por debajo del Umbral</v>
      </c>
    </row>
    <row r="350" spans="1:10" ht="14.1" customHeight="1" thickBot="1" x14ac:dyDescent="0.3"/>
    <row r="351" spans="1:10" ht="33.75" customHeight="1" thickBot="1" x14ac:dyDescent="0.25">
      <c r="A351" s="64" t="s">
        <v>16383</v>
      </c>
      <c r="B351" s="64" t="s">
        <v>161</v>
      </c>
      <c r="C351" s="64" t="s">
        <v>11725</v>
      </c>
      <c r="D351" s="64" t="s">
        <v>14379</v>
      </c>
      <c r="E351" s="64" t="s">
        <v>10963</v>
      </c>
      <c r="F351" s="64" t="s">
        <v>11096</v>
      </c>
      <c r="G351" s="45"/>
      <c r="H351" s="45"/>
      <c r="I351" s="45"/>
      <c r="J351" s="45"/>
    </row>
    <row r="352" spans="1:10" ht="14.1" customHeight="1" thickBot="1" x14ac:dyDescent="0.25">
      <c r="A352" s="66" t="s">
        <v>18835</v>
      </c>
      <c r="B352" s="66" t="s">
        <v>18834</v>
      </c>
      <c r="C352" s="66" t="s">
        <v>6799</v>
      </c>
      <c r="D352" s="66" t="s">
        <v>10172</v>
      </c>
      <c r="E352" s="66" t="s">
        <v>8856</v>
      </c>
      <c r="F352" s="66"/>
      <c r="G352" s="45"/>
      <c r="H352" s="45"/>
      <c r="I352" s="45"/>
      <c r="J352" s="45"/>
    </row>
    <row r="353" spans="1:10" ht="14.1" customHeight="1" thickBot="1" x14ac:dyDescent="0.25">
      <c r="A353" s="91" t="s">
        <v>14829</v>
      </c>
      <c r="B353" s="67" t="s">
        <v>8529</v>
      </c>
      <c r="C353" s="76">
        <v>45148</v>
      </c>
      <c r="D353" s="91" t="s">
        <v>9387</v>
      </c>
      <c r="E353" s="67" t="s">
        <v>13094</v>
      </c>
      <c r="F353" s="66" t="s">
        <v>3080</v>
      </c>
      <c r="G353" s="45"/>
      <c r="H353" s="45"/>
      <c r="I353" s="45"/>
      <c r="J353" s="45"/>
    </row>
    <row r="354" spans="1:10" ht="14.1" customHeight="1" thickBot="1" x14ac:dyDescent="0.25">
      <c r="A354" s="92"/>
      <c r="B354" s="67" t="s">
        <v>1786</v>
      </c>
      <c r="C354" s="65">
        <f>IF(C353="","",IF(AND(MONTH(C353)&gt;=1,MONTH(C353)&lt;=3),1,IF(AND(MONTH(C353)&gt;=4,MONTH(C353)&lt;=6),2,IF(AND(MONTH(C353)&gt;=7,MONTH(C353)&lt;=9),3,4))))</f>
        <v>3</v>
      </c>
      <c r="D354" s="92"/>
      <c r="E354" s="67" t="s">
        <v>2417</v>
      </c>
      <c r="F354" s="66" t="s">
        <v>11113</v>
      </c>
      <c r="G354" s="45"/>
      <c r="H354" s="45"/>
      <c r="I354" s="45"/>
      <c r="J354" s="45"/>
    </row>
    <row r="355" spans="1:10" ht="14.1" customHeight="1" thickBot="1" x14ac:dyDescent="0.25">
      <c r="A355" s="92"/>
      <c r="B355" s="67" t="s">
        <v>12943</v>
      </c>
      <c r="C355" s="76">
        <v>45153</v>
      </c>
      <c r="D355" s="92"/>
      <c r="E355" s="67" t="s">
        <v>3073</v>
      </c>
      <c r="F355" s="66" t="s">
        <v>11113</v>
      </c>
      <c r="G355" s="45"/>
      <c r="H355" s="45"/>
      <c r="I355" s="45"/>
      <c r="J355" s="45"/>
    </row>
    <row r="356" spans="1:10" ht="14.1" customHeight="1" thickBot="1" x14ac:dyDescent="0.25">
      <c r="A356" s="92"/>
      <c r="B356" s="67" t="s">
        <v>1786</v>
      </c>
      <c r="C356" s="65">
        <f>IF(C355="","",IF(AND(MONTH(C355)&gt;=1,MONTH(C355)&lt;=3),1,IF(AND(MONTH(C355)&gt;=4,MONTH(C355)&lt;=6),2,IF(AND(MONTH(C355)&gt;=7,MONTH(C355)&lt;=9),3,4))))</f>
        <v>3</v>
      </c>
      <c r="D356" s="92"/>
      <c r="E356" s="67" t="s">
        <v>13193</v>
      </c>
      <c r="F356" s="66" t="s">
        <v>11113</v>
      </c>
      <c r="G356" s="45"/>
      <c r="H356" s="45"/>
      <c r="I356" s="45"/>
      <c r="J356" s="45"/>
    </row>
    <row r="357" spans="1:10" ht="14.1" customHeight="1" thickBot="1" x14ac:dyDescent="0.25">
      <c r="A357" s="45"/>
      <c r="B357" s="45"/>
      <c r="C357" s="45"/>
      <c r="D357" s="45"/>
      <c r="E357" s="45"/>
      <c r="F357" s="45"/>
      <c r="G357" s="45"/>
      <c r="H357" s="45"/>
      <c r="I357" s="45"/>
      <c r="J357" s="45"/>
    </row>
    <row r="358" spans="1:10" ht="14.1" customHeight="1" thickBot="1" x14ac:dyDescent="0.25">
      <c r="A358" s="72" t="s">
        <v>15735</v>
      </c>
      <c r="B358" s="72" t="s">
        <v>16146</v>
      </c>
      <c r="C358" s="72" t="s">
        <v>15641</v>
      </c>
      <c r="D358" s="72" t="s">
        <v>15251</v>
      </c>
      <c r="E358" s="72" t="s">
        <v>6933</v>
      </c>
      <c r="F358" s="72" t="s">
        <v>15280</v>
      </c>
      <c r="G358" s="45"/>
      <c r="H358" s="45"/>
      <c r="I358" s="45"/>
      <c r="J358" s="45"/>
    </row>
    <row r="359" spans="1:10" ht="14.1" customHeight="1" x14ac:dyDescent="0.2">
      <c r="A359" s="81">
        <v>90101501</v>
      </c>
      <c r="B359" s="69" t="str">
        <f ca="1">IFERROR(INDEX(UNSPSCDes,MATCH(INDIRECT(ADDRESS(ROW(),COLUMN()-1,4)),UNSPSCCode,0)),"")</f>
        <v>Restaurantes</v>
      </c>
      <c r="C359" s="81" t="s">
        <v>1449</v>
      </c>
      <c r="D359" s="81">
        <v>1</v>
      </c>
      <c r="E359" s="71">
        <v>72000</v>
      </c>
      <c r="F359" s="70">
        <f ca="1">INDIRECT(ADDRESS(ROW(),COLUMN()-2,4))*INDIRECT(ADDRESS(ROW(),COLUMN()-1,4))</f>
        <v>72000</v>
      </c>
      <c r="G359" s="45"/>
      <c r="H359" s="45"/>
      <c r="I359" s="45"/>
      <c r="J359" s="45"/>
    </row>
    <row r="360" spans="1:10" ht="13.5" customHeight="1" x14ac:dyDescent="0.2">
      <c r="A360" s="81">
        <v>90101501</v>
      </c>
      <c r="B360" s="69" t="str">
        <f ca="1">IFERROR(INDEX(UNSPSCDes,MATCH(INDIRECT(ADDRESS(ROW(),COLUMN()-1,4)),UNSPSCCode,0)),"")</f>
        <v>Restaurantes</v>
      </c>
      <c r="C360" s="81" t="s">
        <v>1449</v>
      </c>
      <c r="D360" s="81">
        <v>1</v>
      </c>
      <c r="E360" s="71">
        <v>77500</v>
      </c>
      <c r="F360" s="70">
        <f ca="1">INDIRECT(ADDRESS(ROW(),COLUMN()-2,4))*INDIRECT(ADDRESS(ROW(),COLUMN()-1,4))</f>
        <v>77500</v>
      </c>
      <c r="G360" s="45"/>
      <c r="H360" s="45"/>
      <c r="I360" s="45"/>
      <c r="J360" s="45"/>
    </row>
    <row r="361" spans="1:10" ht="13.5" customHeight="1" x14ac:dyDescent="0.2">
      <c r="A361" s="81">
        <v>90101801</v>
      </c>
      <c r="B361" s="69" t="str">
        <f ca="1">IFERROR(INDEX(UNSPSCDes,MATCH(INDIRECT(ADDRESS(ROW(),COLUMN()-1,4)),UNSPSCCode,0)),"")</f>
        <v>Comidas para llevar preparadas profesionalmente</v>
      </c>
      <c r="C361" s="81" t="s">
        <v>1449</v>
      </c>
      <c r="D361" s="81">
        <v>1</v>
      </c>
      <c r="E361" s="71">
        <v>22500</v>
      </c>
      <c r="F361" s="70">
        <f ca="1">INDIRECT(ADDRESS(ROW(),COLUMN()-2,4))*INDIRECT(ADDRESS(ROW(),COLUMN()-1,4))</f>
        <v>22500</v>
      </c>
      <c r="G361" s="45"/>
      <c r="H361" s="45"/>
      <c r="I361" s="45"/>
      <c r="J361" s="45"/>
    </row>
    <row r="362" spans="1:10" ht="13.5" customHeight="1" x14ac:dyDescent="0.2">
      <c r="A362" s="81">
        <v>90111501</v>
      </c>
      <c r="B362" s="69" t="str">
        <f ca="1">IFERROR(INDEX(UNSPSCDes,MATCH(INDIRECT(ADDRESS(ROW(),COLUMN()-1,4)),UNSPSCCode,0)),"")</f>
        <v>Hoteles</v>
      </c>
      <c r="C362" s="87" t="s">
        <v>1449</v>
      </c>
      <c r="D362" s="81">
        <v>1</v>
      </c>
      <c r="E362" s="71">
        <v>8640</v>
      </c>
      <c r="F362" s="70">
        <f ca="1">INDIRECT(ADDRESS(ROW(),COLUMN()-2,4))*INDIRECT(ADDRESS(ROW(),COLUMN()-1,4))</f>
        <v>8640</v>
      </c>
      <c r="G362" s="45"/>
      <c r="H362" s="45"/>
      <c r="I362" s="45"/>
      <c r="J362" s="45"/>
    </row>
    <row r="363" spans="1:10" ht="14.1" customHeight="1" x14ac:dyDescent="0.2">
      <c r="A363" s="45"/>
      <c r="B363" s="45"/>
      <c r="C363" s="45"/>
      <c r="D363" s="45"/>
      <c r="E363" s="73" t="s">
        <v>12551</v>
      </c>
      <c r="F363" s="74">
        <f ca="1">SUM(Table316[MONTO TOTAL ESTIMADO])</f>
        <v>180640</v>
      </c>
      <c r="G363" s="45"/>
      <c r="H363" s="45" t="str">
        <f>C352</f>
        <v>Servicios</v>
      </c>
      <c r="I363" s="45" t="str">
        <f>E352</f>
        <v>Sí</v>
      </c>
      <c r="J363" s="45" t="str">
        <f>D352</f>
        <v>Compras por debajo del Umbral</v>
      </c>
    </row>
    <row r="364" spans="1:10" ht="14.1" customHeight="1" thickBot="1" x14ac:dyDescent="0.3"/>
    <row r="365" spans="1:10" ht="33.75" customHeight="1" thickBot="1" x14ac:dyDescent="0.25">
      <c r="A365" s="64" t="s">
        <v>16383</v>
      </c>
      <c r="B365" s="64" t="s">
        <v>161</v>
      </c>
      <c r="C365" s="64" t="s">
        <v>11725</v>
      </c>
      <c r="D365" s="64" t="s">
        <v>14379</v>
      </c>
      <c r="E365" s="64" t="s">
        <v>10963</v>
      </c>
      <c r="F365" s="64" t="s">
        <v>11096</v>
      </c>
      <c r="G365" s="45"/>
      <c r="H365" s="45"/>
      <c r="I365" s="45"/>
      <c r="J365" s="45"/>
    </row>
    <row r="366" spans="1:10" ht="14.1" customHeight="1" thickBot="1" x14ac:dyDescent="0.25">
      <c r="A366" s="66" t="s">
        <v>18835</v>
      </c>
      <c r="B366" s="66" t="s">
        <v>18834</v>
      </c>
      <c r="C366" s="66" t="s">
        <v>6799</v>
      </c>
      <c r="D366" s="66" t="s">
        <v>10172</v>
      </c>
      <c r="E366" s="66" t="s">
        <v>8856</v>
      </c>
      <c r="F366" s="66"/>
      <c r="G366" s="45"/>
      <c r="H366" s="45"/>
      <c r="I366" s="45"/>
      <c r="J366" s="45"/>
    </row>
    <row r="367" spans="1:10" ht="14.1" customHeight="1" thickBot="1" x14ac:dyDescent="0.25">
      <c r="A367" s="91" t="s">
        <v>14829</v>
      </c>
      <c r="B367" s="67" t="s">
        <v>8529</v>
      </c>
      <c r="C367" s="76">
        <v>45240</v>
      </c>
      <c r="D367" s="91" t="s">
        <v>9387</v>
      </c>
      <c r="E367" s="67" t="s">
        <v>13094</v>
      </c>
      <c r="F367" s="66" t="s">
        <v>3080</v>
      </c>
      <c r="G367" s="45"/>
      <c r="H367" s="45"/>
      <c r="I367" s="45"/>
      <c r="J367" s="45"/>
    </row>
    <row r="368" spans="1:10" ht="14.1" customHeight="1" thickBot="1" x14ac:dyDescent="0.25">
      <c r="A368" s="92"/>
      <c r="B368" s="67" t="s">
        <v>1786</v>
      </c>
      <c r="C368" s="65">
        <f>IF(C367="","",IF(AND(MONTH(C367)&gt;=1,MONTH(C367)&lt;=3),1,IF(AND(MONTH(C367)&gt;=4,MONTH(C367)&lt;=6),2,IF(AND(MONTH(C367)&gt;=7,MONTH(C367)&lt;=9),3,4))))</f>
        <v>4</v>
      </c>
      <c r="D368" s="92"/>
      <c r="E368" s="67" t="s">
        <v>2417</v>
      </c>
      <c r="F368" s="66" t="s">
        <v>11113</v>
      </c>
      <c r="G368" s="45"/>
      <c r="H368" s="45"/>
      <c r="I368" s="45"/>
      <c r="J368" s="45"/>
    </row>
    <row r="369" spans="1:10" ht="14.1" customHeight="1" thickBot="1" x14ac:dyDescent="0.25">
      <c r="A369" s="92"/>
      <c r="B369" s="67" t="s">
        <v>12943</v>
      </c>
      <c r="C369" s="76">
        <v>45245</v>
      </c>
      <c r="D369" s="92"/>
      <c r="E369" s="67" t="s">
        <v>3073</v>
      </c>
      <c r="F369" s="66" t="s">
        <v>11113</v>
      </c>
      <c r="G369" s="45"/>
      <c r="H369" s="45"/>
      <c r="I369" s="45"/>
      <c r="J369" s="45"/>
    </row>
    <row r="370" spans="1:10" ht="14.1" customHeight="1" thickBot="1" x14ac:dyDescent="0.25">
      <c r="A370" s="92"/>
      <c r="B370" s="67" t="s">
        <v>1786</v>
      </c>
      <c r="C370" s="65">
        <f>IF(C369="","",IF(AND(MONTH(C369)&gt;=1,MONTH(C369)&lt;=3),1,IF(AND(MONTH(C369)&gt;=4,MONTH(C369)&lt;=6),2,IF(AND(MONTH(C369)&gt;=7,MONTH(C369)&lt;=9),3,4))))</f>
        <v>4</v>
      </c>
      <c r="D370" s="92"/>
      <c r="E370" s="67" t="s">
        <v>13193</v>
      </c>
      <c r="F370" s="66" t="s">
        <v>11113</v>
      </c>
      <c r="G370" s="45"/>
      <c r="H370" s="45"/>
      <c r="I370" s="45"/>
      <c r="J370" s="45"/>
    </row>
    <row r="371" spans="1:10" ht="14.1" customHeight="1" thickBot="1" x14ac:dyDescent="0.25">
      <c r="A371" s="45"/>
      <c r="B371" s="45"/>
      <c r="C371" s="45"/>
      <c r="D371" s="45"/>
      <c r="E371" s="45"/>
      <c r="F371" s="45"/>
      <c r="G371" s="45"/>
      <c r="H371" s="45"/>
      <c r="I371" s="45"/>
      <c r="J371" s="45"/>
    </row>
    <row r="372" spans="1:10" ht="14.1" customHeight="1" thickBot="1" x14ac:dyDescent="0.25">
      <c r="A372" s="72" t="s">
        <v>15735</v>
      </c>
      <c r="B372" s="72" t="s">
        <v>16146</v>
      </c>
      <c r="C372" s="72" t="s">
        <v>15641</v>
      </c>
      <c r="D372" s="72" t="s">
        <v>15251</v>
      </c>
      <c r="E372" s="72" t="s">
        <v>6933</v>
      </c>
      <c r="F372" s="72" t="s">
        <v>15280</v>
      </c>
      <c r="G372" s="45"/>
      <c r="H372" s="45"/>
      <c r="I372" s="45"/>
      <c r="J372" s="45"/>
    </row>
    <row r="373" spans="1:10" ht="14.1" customHeight="1" x14ac:dyDescent="0.2">
      <c r="A373" s="81">
        <v>90101501</v>
      </c>
      <c r="B373" s="69" t="str">
        <f ca="1">IFERROR(INDEX(UNSPSCDes,MATCH(INDIRECT(ADDRESS(ROW(),COLUMN()-1,4)),UNSPSCCode,0)),"")</f>
        <v>Restaurantes</v>
      </c>
      <c r="C373" s="81" t="s">
        <v>1449</v>
      </c>
      <c r="D373" s="81">
        <v>1</v>
      </c>
      <c r="E373" s="71">
        <v>72000</v>
      </c>
      <c r="F373" s="70">
        <f ca="1">INDIRECT(ADDRESS(ROW(),COLUMN()-2,4))*INDIRECT(ADDRESS(ROW(),COLUMN()-1,4))</f>
        <v>72000</v>
      </c>
      <c r="G373" s="45"/>
      <c r="H373" s="45"/>
      <c r="I373" s="45"/>
      <c r="J373" s="45"/>
    </row>
    <row r="374" spans="1:10" ht="13.5" customHeight="1" x14ac:dyDescent="0.2">
      <c r="A374" s="81">
        <v>90101501</v>
      </c>
      <c r="B374" s="69" t="str">
        <f ca="1">IFERROR(INDEX(UNSPSCDes,MATCH(INDIRECT(ADDRESS(ROW(),COLUMN()-1,4)),UNSPSCCode,0)),"")</f>
        <v>Restaurantes</v>
      </c>
      <c r="C374" s="81" t="s">
        <v>1449</v>
      </c>
      <c r="D374" s="81">
        <v>1</v>
      </c>
      <c r="E374" s="71">
        <v>77500</v>
      </c>
      <c r="F374" s="70">
        <f ca="1">INDIRECT(ADDRESS(ROW(),COLUMN()-2,4))*INDIRECT(ADDRESS(ROW(),COLUMN()-1,4))</f>
        <v>77500</v>
      </c>
      <c r="G374" s="45"/>
      <c r="H374" s="45"/>
      <c r="I374" s="45"/>
      <c r="J374" s="45"/>
    </row>
    <row r="375" spans="1:10" ht="14.1" customHeight="1" x14ac:dyDescent="0.2">
      <c r="A375" s="45"/>
      <c r="B375" s="45"/>
      <c r="C375" s="45"/>
      <c r="D375" s="45"/>
      <c r="E375" s="73" t="s">
        <v>12551</v>
      </c>
      <c r="F375" s="74">
        <f ca="1">SUM(Table317[MONTO TOTAL ESTIMADO])</f>
        <v>149500</v>
      </c>
      <c r="G375" s="45"/>
      <c r="H375" s="45" t="str">
        <f>C366</f>
        <v>Servicios</v>
      </c>
      <c r="I375" s="45" t="str">
        <f>E366</f>
        <v>Sí</v>
      </c>
      <c r="J375" s="45" t="str">
        <f>D366</f>
        <v>Compras por debajo del Umbral</v>
      </c>
    </row>
    <row r="376" spans="1:10" ht="14.1" customHeight="1" thickBot="1" x14ac:dyDescent="0.3"/>
    <row r="377" spans="1:10" ht="33.75" customHeight="1" thickBot="1" x14ac:dyDescent="0.25">
      <c r="A377" s="64" t="s">
        <v>16383</v>
      </c>
      <c r="B377" s="64" t="s">
        <v>161</v>
      </c>
      <c r="C377" s="64" t="s">
        <v>11725</v>
      </c>
      <c r="D377" s="64" t="s">
        <v>14379</v>
      </c>
      <c r="E377" s="64" t="s">
        <v>10963</v>
      </c>
      <c r="F377" s="64" t="s">
        <v>11096</v>
      </c>
      <c r="G377" s="45"/>
      <c r="H377" s="45"/>
      <c r="I377" s="45"/>
      <c r="J377" s="45"/>
    </row>
    <row r="378" spans="1:10" ht="13.5" customHeight="1" thickBot="1" x14ac:dyDescent="0.25">
      <c r="A378" s="85" t="s">
        <v>18836</v>
      </c>
      <c r="B378" s="85" t="s">
        <v>18837</v>
      </c>
      <c r="C378" s="66" t="s">
        <v>17798</v>
      </c>
      <c r="D378" s="66" t="s">
        <v>10172</v>
      </c>
      <c r="E378" s="66" t="s">
        <v>8856</v>
      </c>
      <c r="F378" s="66"/>
      <c r="G378" s="45"/>
      <c r="H378" s="45"/>
      <c r="I378" s="45"/>
      <c r="J378" s="45"/>
    </row>
    <row r="379" spans="1:10" ht="14.1" customHeight="1" thickBot="1" x14ac:dyDescent="0.25">
      <c r="A379" s="91" t="s">
        <v>14829</v>
      </c>
      <c r="B379" s="67" t="s">
        <v>8529</v>
      </c>
      <c r="C379" s="76">
        <v>45026</v>
      </c>
      <c r="D379" s="91" t="s">
        <v>9387</v>
      </c>
      <c r="E379" s="67" t="s">
        <v>13094</v>
      </c>
      <c r="F379" s="66" t="s">
        <v>3080</v>
      </c>
      <c r="G379" s="45"/>
      <c r="H379" s="45"/>
      <c r="I379" s="45"/>
      <c r="J379" s="45"/>
    </row>
    <row r="380" spans="1:10" ht="14.1" customHeight="1" thickBot="1" x14ac:dyDescent="0.25">
      <c r="A380" s="92"/>
      <c r="B380" s="67" t="s">
        <v>1786</v>
      </c>
      <c r="C380" s="65">
        <f>IF(C379="","",IF(AND(MONTH(C379)&gt;=1,MONTH(C379)&lt;=3),1,IF(AND(MONTH(C379)&gt;=4,MONTH(C379)&lt;=6),2,IF(AND(MONTH(C379)&gt;=7,MONTH(C379)&lt;=9),3,4))))</f>
        <v>2</v>
      </c>
      <c r="D380" s="92"/>
      <c r="E380" s="67" t="s">
        <v>2417</v>
      </c>
      <c r="F380" s="66" t="s">
        <v>11113</v>
      </c>
      <c r="G380" s="45"/>
      <c r="H380" s="45"/>
      <c r="I380" s="45"/>
      <c r="J380" s="45"/>
    </row>
    <row r="381" spans="1:10" ht="14.1" customHeight="1" thickBot="1" x14ac:dyDescent="0.25">
      <c r="A381" s="92"/>
      <c r="B381" s="67" t="s">
        <v>12943</v>
      </c>
      <c r="C381" s="76">
        <v>45031</v>
      </c>
      <c r="D381" s="92"/>
      <c r="E381" s="67" t="s">
        <v>3073</v>
      </c>
      <c r="F381" s="66" t="s">
        <v>11113</v>
      </c>
      <c r="G381" s="45"/>
      <c r="H381" s="45"/>
      <c r="I381" s="45"/>
      <c r="J381" s="45"/>
    </row>
    <row r="382" spans="1:10" ht="14.1" customHeight="1" thickBot="1" x14ac:dyDescent="0.25">
      <c r="A382" s="92"/>
      <c r="B382" s="67" t="s">
        <v>1786</v>
      </c>
      <c r="C382" s="65">
        <f>IF(C381="","",IF(AND(MONTH(C381)&gt;=1,MONTH(C381)&lt;=3),1,IF(AND(MONTH(C381)&gt;=4,MONTH(C381)&lt;=6),2,IF(AND(MONTH(C381)&gt;=7,MONTH(C381)&lt;=9),3,4))))</f>
        <v>2</v>
      </c>
      <c r="D382" s="92"/>
      <c r="E382" s="67" t="s">
        <v>13193</v>
      </c>
      <c r="F382" s="66" t="s">
        <v>11113</v>
      </c>
      <c r="G382" s="45"/>
      <c r="H382" s="45"/>
      <c r="I382" s="45"/>
      <c r="J382" s="45"/>
    </row>
    <row r="383" spans="1:10" ht="14.1" customHeight="1" thickBot="1" x14ac:dyDescent="0.25">
      <c r="A383" s="45"/>
      <c r="B383" s="45"/>
      <c r="C383" s="45"/>
      <c r="D383" s="45"/>
      <c r="E383" s="45"/>
      <c r="F383" s="45"/>
      <c r="G383" s="45"/>
      <c r="H383" s="45"/>
      <c r="I383" s="45"/>
      <c r="J383" s="45"/>
    </row>
    <row r="384" spans="1:10" ht="14.1" customHeight="1" thickBot="1" x14ac:dyDescent="0.25">
      <c r="A384" s="72" t="s">
        <v>15735</v>
      </c>
      <c r="B384" s="72" t="s">
        <v>16146</v>
      </c>
      <c r="C384" s="72" t="s">
        <v>15641</v>
      </c>
      <c r="D384" s="72" t="s">
        <v>15251</v>
      </c>
      <c r="E384" s="72" t="s">
        <v>6933</v>
      </c>
      <c r="F384" s="72" t="s">
        <v>15280</v>
      </c>
      <c r="G384" s="45"/>
      <c r="H384" s="45"/>
      <c r="I384" s="45"/>
      <c r="J384" s="45"/>
    </row>
    <row r="385" spans="1:10" ht="14.1" customHeight="1" x14ac:dyDescent="0.2">
      <c r="A385" s="81">
        <v>14111507</v>
      </c>
      <c r="B385" s="69" t="str">
        <f t="shared" ref="B385:B412" ca="1" si="16">IFERROR(INDEX(UNSPSCDes,MATCH(INDIRECT(ADDRESS(ROW(),COLUMN()-1,4)),UNSPSCCode,0)),"")</f>
        <v>Papel para impresora o fotocopiadora</v>
      </c>
      <c r="C385" s="87" t="s">
        <v>16989</v>
      </c>
      <c r="D385" s="81">
        <v>20</v>
      </c>
      <c r="E385" s="71">
        <v>2600</v>
      </c>
      <c r="F385" s="70">
        <f t="shared" ref="F385:F412" ca="1" si="17">INDIRECT(ADDRESS(ROW(),COLUMN()-2,4))*INDIRECT(ADDRESS(ROW(),COLUMN()-1,4))</f>
        <v>52000</v>
      </c>
      <c r="G385" s="45"/>
      <c r="H385" s="45"/>
      <c r="I385" s="45"/>
      <c r="J385" s="45"/>
    </row>
    <row r="386" spans="1:10" ht="13.5" customHeight="1" x14ac:dyDescent="0.2">
      <c r="A386" s="81">
        <v>14111507</v>
      </c>
      <c r="B386" s="69" t="str">
        <f t="shared" ca="1" si="16"/>
        <v>Papel para impresora o fotocopiadora</v>
      </c>
      <c r="C386" s="87" t="s">
        <v>16989</v>
      </c>
      <c r="D386" s="81">
        <v>5</v>
      </c>
      <c r="E386" s="71">
        <v>2800</v>
      </c>
      <c r="F386" s="70">
        <f t="shared" ca="1" si="17"/>
        <v>14000</v>
      </c>
      <c r="G386" s="45"/>
      <c r="H386" s="45"/>
      <c r="I386" s="45"/>
      <c r="J386" s="45"/>
    </row>
    <row r="387" spans="1:10" ht="13.5" customHeight="1" x14ac:dyDescent="0.2">
      <c r="A387" s="81">
        <v>14111506</v>
      </c>
      <c r="B387" s="69" t="str">
        <f t="shared" ca="1" si="16"/>
        <v>Papel para impresión de computadores</v>
      </c>
      <c r="C387" s="81" t="s">
        <v>1449</v>
      </c>
      <c r="D387" s="81">
        <v>2</v>
      </c>
      <c r="E387" s="71">
        <v>1500</v>
      </c>
      <c r="F387" s="70">
        <f t="shared" ca="1" si="17"/>
        <v>3000</v>
      </c>
      <c r="G387" s="45"/>
      <c r="H387" s="45"/>
      <c r="I387" s="45"/>
      <c r="J387" s="45"/>
    </row>
    <row r="388" spans="1:10" ht="13.5" customHeight="1" x14ac:dyDescent="0.2">
      <c r="A388" s="81">
        <v>14111515</v>
      </c>
      <c r="B388" s="69" t="str">
        <f t="shared" ca="1" si="16"/>
        <v>Papel para sumadora o máquina registradora</v>
      </c>
      <c r="C388" s="81" t="s">
        <v>1449</v>
      </c>
      <c r="D388" s="81">
        <v>12</v>
      </c>
      <c r="E388" s="71">
        <v>70</v>
      </c>
      <c r="F388" s="70">
        <f t="shared" ca="1" si="17"/>
        <v>840</v>
      </c>
      <c r="G388" s="45"/>
      <c r="H388" s="45"/>
      <c r="I388" s="45"/>
      <c r="J388" s="45"/>
    </row>
    <row r="389" spans="1:10" ht="13.5" customHeight="1" x14ac:dyDescent="0.2">
      <c r="A389" s="81">
        <v>14111530</v>
      </c>
      <c r="B389" s="69" t="str">
        <f t="shared" ca="1" si="16"/>
        <v>Papel de notas autoadhesivas</v>
      </c>
      <c r="C389" s="81" t="s">
        <v>1449</v>
      </c>
      <c r="D389" s="81">
        <v>20</v>
      </c>
      <c r="E389" s="71">
        <v>15</v>
      </c>
      <c r="F389" s="70">
        <f t="shared" ca="1" si="17"/>
        <v>300</v>
      </c>
      <c r="G389" s="45"/>
      <c r="H389" s="45"/>
      <c r="I389" s="45"/>
      <c r="J389" s="45"/>
    </row>
    <row r="390" spans="1:10" ht="13.5" customHeight="1" x14ac:dyDescent="0.2">
      <c r="A390" s="81">
        <v>31201512</v>
      </c>
      <c r="B390" s="69" t="str">
        <f t="shared" ca="1" si="16"/>
        <v>Cinta transparente</v>
      </c>
      <c r="C390" s="81" t="s">
        <v>1449</v>
      </c>
      <c r="D390" s="81">
        <v>15</v>
      </c>
      <c r="E390" s="71">
        <v>135</v>
      </c>
      <c r="F390" s="70">
        <f t="shared" ca="1" si="17"/>
        <v>2025</v>
      </c>
      <c r="G390" s="45"/>
      <c r="H390" s="45"/>
      <c r="I390" s="45"/>
      <c r="J390" s="45"/>
    </row>
    <row r="391" spans="1:10" ht="13.5" customHeight="1" x14ac:dyDescent="0.2">
      <c r="A391" s="81">
        <v>44103504</v>
      </c>
      <c r="B391" s="69" t="str">
        <f t="shared" ca="1" si="16"/>
        <v>Alambres o espirales de encuadernación</v>
      </c>
      <c r="C391" s="81" t="s">
        <v>4735</v>
      </c>
      <c r="D391" s="81">
        <v>4</v>
      </c>
      <c r="E391" s="71">
        <v>1500</v>
      </c>
      <c r="F391" s="70">
        <f t="shared" ca="1" si="17"/>
        <v>6000</v>
      </c>
      <c r="G391" s="45"/>
      <c r="H391" s="45"/>
      <c r="I391" s="45"/>
      <c r="J391" s="45"/>
    </row>
    <row r="392" spans="1:10" ht="13.5" customHeight="1" x14ac:dyDescent="0.2">
      <c r="A392" s="81">
        <v>44121701</v>
      </c>
      <c r="B392" s="69" t="str">
        <f t="shared" ca="1" si="16"/>
        <v>Bolígrafos</v>
      </c>
      <c r="C392" s="87" t="s">
        <v>16989</v>
      </c>
      <c r="D392" s="81">
        <v>50</v>
      </c>
      <c r="E392" s="71">
        <v>230</v>
      </c>
      <c r="F392" s="70">
        <f t="shared" ca="1" si="17"/>
        <v>11500</v>
      </c>
      <c r="G392" s="45"/>
      <c r="H392" s="45"/>
      <c r="I392" s="45"/>
      <c r="J392" s="45"/>
    </row>
    <row r="393" spans="1:10" ht="13.5" customHeight="1" x14ac:dyDescent="0.2">
      <c r="A393" s="81">
        <v>44121804</v>
      </c>
      <c r="B393" s="69" t="str">
        <f t="shared" ca="1" si="16"/>
        <v>Borradores</v>
      </c>
      <c r="C393" s="81" t="s">
        <v>1449</v>
      </c>
      <c r="D393" s="81">
        <v>20</v>
      </c>
      <c r="E393" s="71">
        <v>30</v>
      </c>
      <c r="F393" s="70">
        <f t="shared" ca="1" si="17"/>
        <v>600</v>
      </c>
      <c r="G393" s="45"/>
      <c r="H393" s="45"/>
      <c r="I393" s="45"/>
      <c r="J393" s="45"/>
    </row>
    <row r="394" spans="1:10" ht="13.5" customHeight="1" x14ac:dyDescent="0.2">
      <c r="A394" s="81">
        <v>44122003</v>
      </c>
      <c r="B394" s="69" t="str">
        <f t="shared" ca="1" si="16"/>
        <v>Carpetas</v>
      </c>
      <c r="C394" s="81" t="s">
        <v>1449</v>
      </c>
      <c r="D394" s="81">
        <v>15</v>
      </c>
      <c r="E394" s="71">
        <v>350</v>
      </c>
      <c r="F394" s="70">
        <f t="shared" ca="1" si="17"/>
        <v>5250</v>
      </c>
      <c r="G394" s="45"/>
      <c r="H394" s="45"/>
      <c r="I394" s="45"/>
      <c r="J394" s="45"/>
    </row>
    <row r="395" spans="1:10" ht="13.5" customHeight="1" x14ac:dyDescent="0.2">
      <c r="A395" s="81">
        <v>44122003</v>
      </c>
      <c r="B395" s="69" t="str">
        <f t="shared" ca="1" si="16"/>
        <v>Carpetas</v>
      </c>
      <c r="C395" s="81" t="s">
        <v>1449</v>
      </c>
      <c r="D395" s="81">
        <v>15</v>
      </c>
      <c r="E395" s="71">
        <v>350</v>
      </c>
      <c r="F395" s="70">
        <f t="shared" ca="1" si="17"/>
        <v>5250</v>
      </c>
      <c r="G395" s="45"/>
      <c r="H395" s="45"/>
      <c r="I395" s="45"/>
      <c r="J395" s="45"/>
    </row>
    <row r="396" spans="1:10" ht="13.5" customHeight="1" x14ac:dyDescent="0.2">
      <c r="A396" s="81">
        <v>44122105</v>
      </c>
      <c r="B396" s="69" t="str">
        <f t="shared" ca="1" si="16"/>
        <v>Clips para carpetas o bulldog</v>
      </c>
      <c r="C396" s="81" t="s">
        <v>16989</v>
      </c>
      <c r="D396" s="81">
        <v>20</v>
      </c>
      <c r="E396" s="71">
        <v>180</v>
      </c>
      <c r="F396" s="70">
        <f t="shared" ca="1" si="17"/>
        <v>3600</v>
      </c>
      <c r="G396" s="45"/>
      <c r="H396" s="45"/>
      <c r="I396" s="45"/>
      <c r="J396" s="45"/>
    </row>
    <row r="397" spans="1:10" ht="13.5" customHeight="1" x14ac:dyDescent="0.2">
      <c r="A397" s="81">
        <v>44122105</v>
      </c>
      <c r="B397" s="69" t="str">
        <f t="shared" ca="1" si="16"/>
        <v>Clips para carpetas o bulldog</v>
      </c>
      <c r="C397" s="81" t="s">
        <v>16989</v>
      </c>
      <c r="D397" s="81">
        <v>20</v>
      </c>
      <c r="E397" s="71">
        <v>80</v>
      </c>
      <c r="F397" s="70">
        <f t="shared" ca="1" si="17"/>
        <v>1600</v>
      </c>
      <c r="G397" s="45"/>
      <c r="H397" s="45"/>
      <c r="I397" s="45"/>
      <c r="J397" s="45"/>
    </row>
    <row r="398" spans="1:10" ht="13.5" customHeight="1" x14ac:dyDescent="0.2">
      <c r="A398" s="81">
        <v>44122104</v>
      </c>
      <c r="B398" s="69" t="str">
        <f t="shared" ca="1" si="16"/>
        <v>Clips para papel</v>
      </c>
      <c r="C398" s="81" t="s">
        <v>16989</v>
      </c>
      <c r="D398" s="81">
        <v>24</v>
      </c>
      <c r="E398" s="71">
        <v>45</v>
      </c>
      <c r="F398" s="70">
        <f t="shared" ca="1" si="17"/>
        <v>1080</v>
      </c>
      <c r="G398" s="45"/>
      <c r="H398" s="45"/>
      <c r="I398" s="45"/>
      <c r="J398" s="45"/>
    </row>
    <row r="399" spans="1:10" ht="13.5" customHeight="1" x14ac:dyDescent="0.2">
      <c r="A399" s="81">
        <v>44122011</v>
      </c>
      <c r="B399" s="69" t="str">
        <f t="shared" ca="1" si="16"/>
        <v>Folders</v>
      </c>
      <c r="C399" s="81" t="s">
        <v>16989</v>
      </c>
      <c r="D399" s="81">
        <v>5</v>
      </c>
      <c r="E399" s="71">
        <v>750</v>
      </c>
      <c r="F399" s="70">
        <f t="shared" ca="1" si="17"/>
        <v>3750</v>
      </c>
      <c r="G399" s="45"/>
      <c r="H399" s="45"/>
      <c r="I399" s="45"/>
      <c r="J399" s="45"/>
    </row>
    <row r="400" spans="1:10" ht="13.5" customHeight="1" x14ac:dyDescent="0.2">
      <c r="A400" s="81">
        <v>44122011</v>
      </c>
      <c r="B400" s="69" t="str">
        <f t="shared" ca="1" si="16"/>
        <v>Folders</v>
      </c>
      <c r="C400" s="81" t="s">
        <v>16989</v>
      </c>
      <c r="D400" s="81">
        <v>1</v>
      </c>
      <c r="E400" s="71">
        <v>800</v>
      </c>
      <c r="F400" s="70">
        <f t="shared" ca="1" si="17"/>
        <v>800</v>
      </c>
      <c r="G400" s="45"/>
      <c r="H400" s="45"/>
      <c r="I400" s="45"/>
      <c r="J400" s="45"/>
    </row>
    <row r="401" spans="1:10" ht="13.5" customHeight="1" x14ac:dyDescent="0.2">
      <c r="A401" s="81">
        <v>44121615</v>
      </c>
      <c r="B401" s="69" t="str">
        <f t="shared" ca="1" si="16"/>
        <v>Grapadoras</v>
      </c>
      <c r="C401" s="81" t="s">
        <v>1449</v>
      </c>
      <c r="D401" s="81">
        <v>10</v>
      </c>
      <c r="E401" s="71">
        <v>450</v>
      </c>
      <c r="F401" s="70">
        <f t="shared" ca="1" si="17"/>
        <v>4500</v>
      </c>
      <c r="G401" s="45"/>
      <c r="H401" s="45"/>
      <c r="I401" s="45"/>
      <c r="J401" s="45"/>
    </row>
    <row r="402" spans="1:10" ht="13.5" customHeight="1" x14ac:dyDescent="0.2">
      <c r="A402" s="81">
        <v>44122107</v>
      </c>
      <c r="B402" s="69" t="str">
        <f t="shared" ca="1" si="16"/>
        <v>Grapas</v>
      </c>
      <c r="C402" s="81" t="s">
        <v>16989</v>
      </c>
      <c r="D402" s="81">
        <v>24</v>
      </c>
      <c r="E402" s="71">
        <v>85</v>
      </c>
      <c r="F402" s="70">
        <f t="shared" ca="1" si="17"/>
        <v>2040</v>
      </c>
      <c r="G402" s="45"/>
      <c r="H402" s="45"/>
      <c r="I402" s="45"/>
      <c r="J402" s="45"/>
    </row>
    <row r="403" spans="1:10" ht="13.5" customHeight="1" x14ac:dyDescent="0.2">
      <c r="A403" s="81">
        <v>44121706</v>
      </c>
      <c r="B403" s="69" t="str">
        <f t="shared" ca="1" si="16"/>
        <v>Lápices de madera</v>
      </c>
      <c r="C403" s="87" t="s">
        <v>16989</v>
      </c>
      <c r="D403" s="81">
        <v>10</v>
      </c>
      <c r="E403" s="71">
        <v>180</v>
      </c>
      <c r="F403" s="70">
        <f t="shared" ca="1" si="17"/>
        <v>1800</v>
      </c>
      <c r="G403" s="45"/>
      <c r="H403" s="45"/>
      <c r="I403" s="45"/>
      <c r="J403" s="45"/>
    </row>
    <row r="404" spans="1:10" ht="13.5" customHeight="1" x14ac:dyDescent="0.2">
      <c r="A404" s="81">
        <v>44101602</v>
      </c>
      <c r="B404" s="69" t="str">
        <f t="shared" ca="1" si="16"/>
        <v>Máquinas perforadoras o para unir papel</v>
      </c>
      <c r="C404" s="81" t="s">
        <v>1449</v>
      </c>
      <c r="D404" s="81">
        <v>2</v>
      </c>
      <c r="E404" s="71">
        <v>800</v>
      </c>
      <c r="F404" s="70">
        <f t="shared" ca="1" si="17"/>
        <v>1600</v>
      </c>
      <c r="G404" s="45"/>
      <c r="H404" s="45"/>
      <c r="I404" s="45"/>
      <c r="J404" s="45"/>
    </row>
    <row r="405" spans="1:10" ht="13.5" customHeight="1" x14ac:dyDescent="0.2">
      <c r="A405" s="81">
        <v>44101802</v>
      </c>
      <c r="B405" s="69" t="str">
        <f t="shared" ca="1" si="16"/>
        <v>Máquinas sumadoras</v>
      </c>
      <c r="C405" s="81" t="s">
        <v>1449</v>
      </c>
      <c r="D405" s="81">
        <v>1</v>
      </c>
      <c r="E405" s="71">
        <v>6000</v>
      </c>
      <c r="F405" s="70">
        <f t="shared" ca="1" si="17"/>
        <v>6000</v>
      </c>
      <c r="G405" s="45"/>
      <c r="H405" s="45"/>
      <c r="I405" s="45"/>
      <c r="J405" s="45"/>
    </row>
    <row r="406" spans="1:10" ht="13.5" customHeight="1" x14ac:dyDescent="0.2">
      <c r="A406" s="81">
        <v>44122002</v>
      </c>
      <c r="B406" s="69" t="str">
        <f t="shared" ca="1" si="16"/>
        <v>Protectores de hojas</v>
      </c>
      <c r="C406" s="81" t="s">
        <v>4735</v>
      </c>
      <c r="D406" s="81">
        <v>4</v>
      </c>
      <c r="E406" s="71">
        <v>550</v>
      </c>
      <c r="F406" s="70">
        <f t="shared" ca="1" si="17"/>
        <v>2200</v>
      </c>
      <c r="G406" s="45"/>
      <c r="H406" s="45"/>
      <c r="I406" s="45"/>
      <c r="J406" s="45"/>
    </row>
    <row r="407" spans="1:10" ht="13.5" customHeight="1" x14ac:dyDescent="0.2">
      <c r="A407" s="81">
        <v>44121613</v>
      </c>
      <c r="B407" s="69" t="str">
        <f t="shared" ca="1" si="16"/>
        <v>Removedores de grapas (saca ganchos)</v>
      </c>
      <c r="C407" s="81" t="s">
        <v>1449</v>
      </c>
      <c r="D407" s="81">
        <v>12</v>
      </c>
      <c r="E407" s="71">
        <v>55</v>
      </c>
      <c r="F407" s="70">
        <f t="shared" ca="1" si="17"/>
        <v>660</v>
      </c>
      <c r="G407" s="45"/>
      <c r="H407" s="45"/>
      <c r="I407" s="45"/>
      <c r="J407" s="45"/>
    </row>
    <row r="408" spans="1:10" ht="13.5" customHeight="1" x14ac:dyDescent="0.2">
      <c r="A408" s="81">
        <v>44121716</v>
      </c>
      <c r="B408" s="69" t="str">
        <f t="shared" ca="1" si="16"/>
        <v>Resaltadores</v>
      </c>
      <c r="C408" s="81" t="s">
        <v>1449</v>
      </c>
      <c r="D408" s="81">
        <v>36</v>
      </c>
      <c r="E408" s="71">
        <v>55</v>
      </c>
      <c r="F408" s="70">
        <f t="shared" ca="1" si="17"/>
        <v>1980</v>
      </c>
      <c r="G408" s="45"/>
      <c r="H408" s="45"/>
      <c r="I408" s="45"/>
      <c r="J408" s="45"/>
    </row>
    <row r="409" spans="1:10" ht="13.5" customHeight="1" x14ac:dyDescent="0.2">
      <c r="A409" s="81">
        <v>44121503</v>
      </c>
      <c r="B409" s="69" t="str">
        <f t="shared" ca="1" si="16"/>
        <v>Sobres</v>
      </c>
      <c r="C409" s="87" t="s">
        <v>16989</v>
      </c>
      <c r="D409" s="81">
        <v>1</v>
      </c>
      <c r="E409" s="71">
        <v>3500</v>
      </c>
      <c r="F409" s="70">
        <f t="shared" ca="1" si="17"/>
        <v>3500</v>
      </c>
      <c r="G409" s="45"/>
      <c r="H409" s="45"/>
      <c r="I409" s="45"/>
      <c r="J409" s="45"/>
    </row>
    <row r="410" spans="1:10" ht="13.5" customHeight="1" x14ac:dyDescent="0.2">
      <c r="A410" s="81">
        <v>44122106</v>
      </c>
      <c r="B410" s="69" t="str">
        <f t="shared" ca="1" si="16"/>
        <v>Alfileres o taches</v>
      </c>
      <c r="C410" s="81" t="s">
        <v>1449</v>
      </c>
      <c r="D410" s="81">
        <v>5</v>
      </c>
      <c r="E410" s="71">
        <v>200</v>
      </c>
      <c r="F410" s="70">
        <f t="shared" ca="1" si="17"/>
        <v>1000</v>
      </c>
      <c r="G410" s="45"/>
      <c r="H410" s="45"/>
      <c r="I410" s="45"/>
      <c r="J410" s="45"/>
    </row>
    <row r="411" spans="1:10" ht="13.5" customHeight="1" x14ac:dyDescent="0.2">
      <c r="A411" s="81">
        <v>44103502</v>
      </c>
      <c r="B411" s="69" t="str">
        <f t="shared" ca="1" si="16"/>
        <v>Tapas de encuadernación</v>
      </c>
      <c r="C411" s="81" t="s">
        <v>4735</v>
      </c>
      <c r="D411" s="81">
        <v>12</v>
      </c>
      <c r="E411" s="71">
        <v>350</v>
      </c>
      <c r="F411" s="70">
        <f t="shared" ca="1" si="17"/>
        <v>4200</v>
      </c>
      <c r="G411" s="45"/>
      <c r="H411" s="45"/>
      <c r="I411" s="45"/>
      <c r="J411" s="45"/>
    </row>
    <row r="412" spans="1:10" ht="13.5" customHeight="1" x14ac:dyDescent="0.2">
      <c r="A412" s="81">
        <v>44121618</v>
      </c>
      <c r="B412" s="69" t="str">
        <f t="shared" ca="1" si="16"/>
        <v>Tijeras</v>
      </c>
      <c r="C412" s="81" t="s">
        <v>1449</v>
      </c>
      <c r="D412" s="81">
        <v>6</v>
      </c>
      <c r="E412" s="71">
        <v>120</v>
      </c>
      <c r="F412" s="70">
        <f t="shared" ca="1" si="17"/>
        <v>720</v>
      </c>
      <c r="G412" s="45"/>
      <c r="H412" s="45"/>
      <c r="I412" s="45"/>
      <c r="J412" s="45"/>
    </row>
    <row r="413" spans="1:10" ht="14.1" customHeight="1" x14ac:dyDescent="0.2">
      <c r="A413" s="45"/>
      <c r="B413" s="45"/>
      <c r="C413" s="45"/>
      <c r="D413" s="45"/>
      <c r="E413" s="73" t="s">
        <v>12551</v>
      </c>
      <c r="F413" s="74">
        <f ca="1">SUM(Table318[MONTO TOTAL ESTIMADO])</f>
        <v>141795</v>
      </c>
      <c r="G413" s="45"/>
      <c r="H413" s="45" t="str">
        <f>C378</f>
        <v>Bienes</v>
      </c>
      <c r="I413" s="45" t="str">
        <f>E378</f>
        <v>Sí</v>
      </c>
      <c r="J413" s="45" t="str">
        <f>D378</f>
        <v>Compras por debajo del Umbral</v>
      </c>
    </row>
    <row r="414" spans="1:10" ht="14.1" customHeight="1" thickBot="1" x14ac:dyDescent="0.3"/>
    <row r="415" spans="1:10" ht="33.75" customHeight="1" thickBot="1" x14ac:dyDescent="0.25">
      <c r="A415" s="64" t="s">
        <v>16383</v>
      </c>
      <c r="B415" s="64" t="s">
        <v>161</v>
      </c>
      <c r="C415" s="64" t="s">
        <v>11725</v>
      </c>
      <c r="D415" s="64" t="s">
        <v>14379</v>
      </c>
      <c r="E415" s="64" t="s">
        <v>10963</v>
      </c>
      <c r="F415" s="64" t="s">
        <v>11096</v>
      </c>
      <c r="G415" s="45"/>
      <c r="H415" s="45"/>
      <c r="I415" s="45"/>
      <c r="J415" s="45"/>
    </row>
    <row r="416" spans="1:10" ht="14.1" customHeight="1" thickBot="1" x14ac:dyDescent="0.25">
      <c r="A416" s="66" t="s">
        <v>18836</v>
      </c>
      <c r="B416" s="66" t="s">
        <v>18837</v>
      </c>
      <c r="C416" s="66" t="s">
        <v>17798</v>
      </c>
      <c r="D416" s="66" t="s">
        <v>10172</v>
      </c>
      <c r="E416" s="66" t="s">
        <v>8856</v>
      </c>
      <c r="F416" s="66"/>
      <c r="G416" s="45"/>
      <c r="H416" s="45"/>
      <c r="I416" s="45"/>
      <c r="J416" s="45"/>
    </row>
    <row r="417" spans="1:10" ht="14.1" customHeight="1" thickBot="1" x14ac:dyDescent="0.25">
      <c r="A417" s="91" t="s">
        <v>14829</v>
      </c>
      <c r="B417" s="67" t="s">
        <v>8529</v>
      </c>
      <c r="C417" s="76">
        <v>45240</v>
      </c>
      <c r="D417" s="91" t="s">
        <v>9387</v>
      </c>
      <c r="E417" s="67" t="s">
        <v>13094</v>
      </c>
      <c r="F417" s="66" t="s">
        <v>3080</v>
      </c>
      <c r="G417" s="45"/>
      <c r="H417" s="45"/>
      <c r="I417" s="45"/>
      <c r="J417" s="45"/>
    </row>
    <row r="418" spans="1:10" ht="14.1" customHeight="1" thickBot="1" x14ac:dyDescent="0.25">
      <c r="A418" s="92"/>
      <c r="B418" s="67" t="s">
        <v>1786</v>
      </c>
      <c r="C418" s="65">
        <f>IF(C417="","",IF(AND(MONTH(C417)&gt;=1,MONTH(C417)&lt;=3),1,IF(AND(MONTH(C417)&gt;=4,MONTH(C417)&lt;=6),2,IF(AND(MONTH(C417)&gt;=7,MONTH(C417)&lt;=9),3,4))))</f>
        <v>4</v>
      </c>
      <c r="D418" s="92"/>
      <c r="E418" s="67" t="s">
        <v>2417</v>
      </c>
      <c r="F418" s="66" t="s">
        <v>11113</v>
      </c>
      <c r="G418" s="45"/>
      <c r="H418" s="45"/>
      <c r="I418" s="45"/>
      <c r="J418" s="45"/>
    </row>
    <row r="419" spans="1:10" ht="14.1" customHeight="1" thickBot="1" x14ac:dyDescent="0.25">
      <c r="A419" s="92"/>
      <c r="B419" s="67" t="s">
        <v>12943</v>
      </c>
      <c r="C419" s="76">
        <v>45245</v>
      </c>
      <c r="D419" s="92"/>
      <c r="E419" s="67" t="s">
        <v>3073</v>
      </c>
      <c r="F419" s="66" t="s">
        <v>11113</v>
      </c>
      <c r="G419" s="45"/>
      <c r="H419" s="45"/>
      <c r="I419" s="45"/>
      <c r="J419" s="45"/>
    </row>
    <row r="420" spans="1:10" ht="14.1" customHeight="1" thickBot="1" x14ac:dyDescent="0.25">
      <c r="A420" s="92"/>
      <c r="B420" s="67" t="s">
        <v>1786</v>
      </c>
      <c r="C420" s="65">
        <f>IF(C419="","",IF(AND(MONTH(C419)&gt;=1,MONTH(C419)&lt;=3),1,IF(AND(MONTH(C419)&gt;=4,MONTH(C419)&lt;=6),2,IF(AND(MONTH(C419)&gt;=7,MONTH(C419)&lt;=9),3,4))))</f>
        <v>4</v>
      </c>
      <c r="D420" s="92"/>
      <c r="E420" s="67" t="s">
        <v>13193</v>
      </c>
      <c r="F420" s="66" t="s">
        <v>11113</v>
      </c>
      <c r="G420" s="45"/>
      <c r="H420" s="45"/>
      <c r="I420" s="45"/>
      <c r="J420" s="45"/>
    </row>
    <row r="421" spans="1:10" ht="14.1" customHeight="1" thickBot="1" x14ac:dyDescent="0.25">
      <c r="A421" s="45"/>
      <c r="B421" s="45"/>
      <c r="C421" s="45"/>
      <c r="D421" s="45"/>
      <c r="E421" s="45"/>
      <c r="F421" s="45"/>
      <c r="G421" s="45"/>
      <c r="H421" s="45"/>
      <c r="I421" s="45"/>
      <c r="J421" s="45"/>
    </row>
    <row r="422" spans="1:10" ht="14.1" customHeight="1" thickBot="1" x14ac:dyDescent="0.25">
      <c r="A422" s="72" t="s">
        <v>15735</v>
      </c>
      <c r="B422" s="72" t="s">
        <v>16146</v>
      </c>
      <c r="C422" s="72" t="s">
        <v>15641</v>
      </c>
      <c r="D422" s="72" t="s">
        <v>15251</v>
      </c>
      <c r="E422" s="72" t="s">
        <v>6933</v>
      </c>
      <c r="F422" s="72" t="s">
        <v>15280</v>
      </c>
      <c r="G422" s="45"/>
      <c r="H422" s="45"/>
      <c r="I422" s="45"/>
      <c r="J422" s="45"/>
    </row>
    <row r="423" spans="1:10" ht="14.1" customHeight="1" x14ac:dyDescent="0.2">
      <c r="A423" s="81">
        <v>14111507</v>
      </c>
      <c r="B423" s="69" t="str">
        <f t="shared" ref="B423:B443" ca="1" si="18">IFERROR(INDEX(UNSPSCDes,MATCH(INDIRECT(ADDRESS(ROW(),COLUMN()-1,4)),UNSPSCCode,0)),"")</f>
        <v>Papel para impresora o fotocopiadora</v>
      </c>
      <c r="C423" s="87" t="s">
        <v>16989</v>
      </c>
      <c r="D423" s="81">
        <v>20</v>
      </c>
      <c r="E423" s="71">
        <v>2600</v>
      </c>
      <c r="F423" s="70">
        <f t="shared" ref="F423:F443" ca="1" si="19">INDIRECT(ADDRESS(ROW(),COLUMN()-2,4))*INDIRECT(ADDRESS(ROW(),COLUMN()-1,4))</f>
        <v>52000</v>
      </c>
      <c r="G423" s="45"/>
      <c r="H423" s="45"/>
      <c r="I423" s="45"/>
      <c r="J423" s="45"/>
    </row>
    <row r="424" spans="1:10" ht="13.5" customHeight="1" x14ac:dyDescent="0.2">
      <c r="A424" s="81">
        <v>14111507</v>
      </c>
      <c r="B424" s="69" t="str">
        <f t="shared" ca="1" si="18"/>
        <v>Papel para impresora o fotocopiadora</v>
      </c>
      <c r="C424" s="87" t="s">
        <v>16989</v>
      </c>
      <c r="D424" s="81">
        <v>3</v>
      </c>
      <c r="E424" s="71">
        <v>2800</v>
      </c>
      <c r="F424" s="70">
        <f t="shared" ca="1" si="19"/>
        <v>8400</v>
      </c>
      <c r="G424" s="45"/>
      <c r="H424" s="45"/>
      <c r="I424" s="45"/>
      <c r="J424" s="45"/>
    </row>
    <row r="425" spans="1:10" ht="13.5" customHeight="1" x14ac:dyDescent="0.2">
      <c r="A425" s="81">
        <v>14111506</v>
      </c>
      <c r="B425" s="69" t="str">
        <f t="shared" ca="1" si="18"/>
        <v>Papel para impresión de computadores</v>
      </c>
      <c r="C425" s="81" t="s">
        <v>1449</v>
      </c>
      <c r="D425" s="81">
        <v>2</v>
      </c>
      <c r="E425" s="71">
        <v>1500</v>
      </c>
      <c r="F425" s="70">
        <f t="shared" ca="1" si="19"/>
        <v>3000</v>
      </c>
      <c r="G425" s="45"/>
      <c r="H425" s="45"/>
      <c r="I425" s="45"/>
      <c r="J425" s="45"/>
    </row>
    <row r="426" spans="1:10" ht="13.5" customHeight="1" x14ac:dyDescent="0.2">
      <c r="A426" s="81">
        <v>14111530</v>
      </c>
      <c r="B426" s="69" t="str">
        <f t="shared" ca="1" si="18"/>
        <v>Papel de notas autoadhesivas</v>
      </c>
      <c r="C426" s="81" t="s">
        <v>1449</v>
      </c>
      <c r="D426" s="81">
        <v>30</v>
      </c>
      <c r="E426" s="71">
        <v>16</v>
      </c>
      <c r="F426" s="70">
        <f t="shared" ca="1" si="19"/>
        <v>480</v>
      </c>
      <c r="G426" s="45"/>
      <c r="H426" s="45"/>
      <c r="I426" s="45"/>
      <c r="J426" s="45"/>
    </row>
    <row r="427" spans="1:10" ht="13.5" customHeight="1" x14ac:dyDescent="0.2">
      <c r="A427" s="81">
        <v>44103504</v>
      </c>
      <c r="B427" s="69" t="str">
        <f t="shared" ca="1" si="18"/>
        <v>Alambres o espirales de encuadernación</v>
      </c>
      <c r="C427" s="81" t="s">
        <v>4735</v>
      </c>
      <c r="D427" s="81">
        <v>2</v>
      </c>
      <c r="E427" s="71">
        <v>1500</v>
      </c>
      <c r="F427" s="70">
        <f t="shared" ca="1" si="19"/>
        <v>3000</v>
      </c>
      <c r="G427" s="45"/>
      <c r="H427" s="45"/>
      <c r="I427" s="45"/>
      <c r="J427" s="45"/>
    </row>
    <row r="428" spans="1:10" ht="13.5" customHeight="1" x14ac:dyDescent="0.2">
      <c r="A428" s="81">
        <v>44121701</v>
      </c>
      <c r="B428" s="69" t="str">
        <f t="shared" ca="1" si="18"/>
        <v>Bolígrafos</v>
      </c>
      <c r="C428" s="87" t="s">
        <v>16989</v>
      </c>
      <c r="D428" s="81">
        <v>20</v>
      </c>
      <c r="E428" s="71">
        <v>230</v>
      </c>
      <c r="F428" s="70">
        <f t="shared" ca="1" si="19"/>
        <v>4600</v>
      </c>
      <c r="G428" s="45"/>
      <c r="H428" s="45"/>
      <c r="I428" s="45"/>
      <c r="J428" s="45"/>
    </row>
    <row r="429" spans="1:10" ht="13.5" customHeight="1" x14ac:dyDescent="0.2">
      <c r="A429" s="81">
        <v>44121804</v>
      </c>
      <c r="B429" s="69" t="str">
        <f t="shared" ca="1" si="18"/>
        <v>Borradores</v>
      </c>
      <c r="C429" s="81" t="s">
        <v>1449</v>
      </c>
      <c r="D429" s="81">
        <v>10</v>
      </c>
      <c r="E429" s="71">
        <v>30</v>
      </c>
      <c r="F429" s="70">
        <f t="shared" ca="1" si="19"/>
        <v>300</v>
      </c>
      <c r="G429" s="45"/>
      <c r="H429" s="45"/>
      <c r="I429" s="45"/>
      <c r="J429" s="45"/>
    </row>
    <row r="430" spans="1:10" ht="13.5" customHeight="1" x14ac:dyDescent="0.2">
      <c r="A430" s="81">
        <v>44122003</v>
      </c>
      <c r="B430" s="69" t="str">
        <f t="shared" ca="1" si="18"/>
        <v>Carpetas</v>
      </c>
      <c r="C430" s="81" t="s">
        <v>1449</v>
      </c>
      <c r="D430" s="81">
        <v>10</v>
      </c>
      <c r="E430" s="71">
        <v>350</v>
      </c>
      <c r="F430" s="70">
        <f t="shared" ca="1" si="19"/>
        <v>3500</v>
      </c>
      <c r="G430" s="45"/>
      <c r="H430" s="45"/>
      <c r="I430" s="45"/>
      <c r="J430" s="45"/>
    </row>
    <row r="431" spans="1:10" ht="13.5" customHeight="1" x14ac:dyDescent="0.2">
      <c r="A431" s="81">
        <v>44122003</v>
      </c>
      <c r="B431" s="69" t="str">
        <f t="shared" ca="1" si="18"/>
        <v>Carpetas</v>
      </c>
      <c r="C431" s="81" t="s">
        <v>1449</v>
      </c>
      <c r="D431" s="81">
        <v>10</v>
      </c>
      <c r="E431" s="71">
        <v>350</v>
      </c>
      <c r="F431" s="70">
        <f t="shared" ca="1" si="19"/>
        <v>3500</v>
      </c>
      <c r="G431" s="45"/>
      <c r="H431" s="45"/>
      <c r="I431" s="45"/>
      <c r="J431" s="45"/>
    </row>
    <row r="432" spans="1:10" ht="13.5" customHeight="1" x14ac:dyDescent="0.2">
      <c r="A432" s="81">
        <v>31201512</v>
      </c>
      <c r="B432" s="69" t="str">
        <f t="shared" ca="1" si="18"/>
        <v>Cinta transparente</v>
      </c>
      <c r="C432" s="81" t="s">
        <v>1449</v>
      </c>
      <c r="D432" s="81">
        <v>10</v>
      </c>
      <c r="E432" s="71">
        <v>135</v>
      </c>
      <c r="F432" s="70">
        <f t="shared" ca="1" si="19"/>
        <v>1350</v>
      </c>
      <c r="G432" s="45"/>
      <c r="H432" s="45"/>
      <c r="I432" s="45"/>
      <c r="J432" s="45"/>
    </row>
    <row r="433" spans="1:10" ht="13.5" customHeight="1" x14ac:dyDescent="0.2">
      <c r="A433" s="81">
        <v>44122105</v>
      </c>
      <c r="B433" s="69" t="str">
        <f t="shared" ca="1" si="18"/>
        <v>Clips para carpetas o bulldog</v>
      </c>
      <c r="C433" s="81" t="s">
        <v>16989</v>
      </c>
      <c r="D433" s="81">
        <v>15</v>
      </c>
      <c r="E433" s="71">
        <v>180</v>
      </c>
      <c r="F433" s="70">
        <f t="shared" ca="1" si="19"/>
        <v>2700</v>
      </c>
      <c r="G433" s="45"/>
      <c r="H433" s="45"/>
      <c r="I433" s="45"/>
      <c r="J433" s="45"/>
    </row>
    <row r="434" spans="1:10" ht="13.5" customHeight="1" x14ac:dyDescent="0.2">
      <c r="A434" s="81">
        <v>44122105</v>
      </c>
      <c r="B434" s="69" t="str">
        <f t="shared" ca="1" si="18"/>
        <v>Clips para carpetas o bulldog</v>
      </c>
      <c r="C434" s="81" t="s">
        <v>16989</v>
      </c>
      <c r="D434" s="81">
        <v>15</v>
      </c>
      <c r="E434" s="71">
        <v>80</v>
      </c>
      <c r="F434" s="70">
        <f t="shared" ca="1" si="19"/>
        <v>1200</v>
      </c>
      <c r="G434" s="45"/>
      <c r="H434" s="45"/>
      <c r="I434" s="45"/>
      <c r="J434" s="45"/>
    </row>
    <row r="435" spans="1:10" ht="13.5" customHeight="1" x14ac:dyDescent="0.2">
      <c r="A435" s="81">
        <v>44122104</v>
      </c>
      <c r="B435" s="69" t="str">
        <f t="shared" ca="1" si="18"/>
        <v>Clips para papel</v>
      </c>
      <c r="C435" s="81" t="s">
        <v>16989</v>
      </c>
      <c r="D435" s="81">
        <v>12</v>
      </c>
      <c r="E435" s="71">
        <v>45</v>
      </c>
      <c r="F435" s="70">
        <f t="shared" ca="1" si="19"/>
        <v>540</v>
      </c>
      <c r="G435" s="45"/>
      <c r="H435" s="45"/>
      <c r="I435" s="45"/>
      <c r="J435" s="45"/>
    </row>
    <row r="436" spans="1:10" ht="13.5" customHeight="1" x14ac:dyDescent="0.2">
      <c r="A436" s="81">
        <v>44122011</v>
      </c>
      <c r="B436" s="69" t="str">
        <f t="shared" ca="1" si="18"/>
        <v>Folders</v>
      </c>
      <c r="C436" s="81" t="s">
        <v>16989</v>
      </c>
      <c r="D436" s="81">
        <v>5</v>
      </c>
      <c r="E436" s="71">
        <v>750</v>
      </c>
      <c r="F436" s="70">
        <f t="shared" ca="1" si="19"/>
        <v>3750</v>
      </c>
      <c r="G436" s="45"/>
      <c r="H436" s="45"/>
      <c r="I436" s="45"/>
      <c r="J436" s="45"/>
    </row>
    <row r="437" spans="1:10" ht="13.5" customHeight="1" x14ac:dyDescent="0.2">
      <c r="A437" s="81">
        <v>44122011</v>
      </c>
      <c r="B437" s="69" t="str">
        <f t="shared" ca="1" si="18"/>
        <v>Folders</v>
      </c>
      <c r="C437" s="81" t="s">
        <v>16989</v>
      </c>
      <c r="D437" s="81">
        <v>1</v>
      </c>
      <c r="E437" s="71">
        <v>800</v>
      </c>
      <c r="F437" s="70">
        <f t="shared" ca="1" si="19"/>
        <v>800</v>
      </c>
      <c r="G437" s="45"/>
      <c r="H437" s="45"/>
      <c r="I437" s="45"/>
      <c r="J437" s="45"/>
    </row>
    <row r="438" spans="1:10" ht="13.5" customHeight="1" x14ac:dyDescent="0.2">
      <c r="A438" s="81">
        <v>44121706</v>
      </c>
      <c r="B438" s="69" t="str">
        <f t="shared" ca="1" si="18"/>
        <v>Lápices de madera</v>
      </c>
      <c r="C438" s="87" t="s">
        <v>16989</v>
      </c>
      <c r="D438" s="81">
        <v>12</v>
      </c>
      <c r="E438" s="71">
        <v>180</v>
      </c>
      <c r="F438" s="70">
        <f t="shared" ca="1" si="19"/>
        <v>2160</v>
      </c>
      <c r="G438" s="45"/>
      <c r="H438" s="45"/>
      <c r="I438" s="45"/>
      <c r="J438" s="45"/>
    </row>
    <row r="439" spans="1:10" ht="13.5" customHeight="1" x14ac:dyDescent="0.2">
      <c r="A439" s="81">
        <v>44122002</v>
      </c>
      <c r="B439" s="69" t="str">
        <f t="shared" ca="1" si="18"/>
        <v>Protectores de hojas</v>
      </c>
      <c r="C439" s="81" t="s">
        <v>4735</v>
      </c>
      <c r="D439" s="81">
        <v>2</v>
      </c>
      <c r="E439" s="71">
        <v>550</v>
      </c>
      <c r="F439" s="70">
        <f t="shared" ca="1" si="19"/>
        <v>1100</v>
      </c>
      <c r="G439" s="45"/>
      <c r="H439" s="45"/>
      <c r="I439" s="45"/>
      <c r="J439" s="45"/>
    </row>
    <row r="440" spans="1:10" ht="13.5" customHeight="1" x14ac:dyDescent="0.2">
      <c r="A440" s="81">
        <v>44121716</v>
      </c>
      <c r="B440" s="69" t="str">
        <f t="shared" ca="1" si="18"/>
        <v>Resaltadores</v>
      </c>
      <c r="C440" s="81" t="s">
        <v>1449</v>
      </c>
      <c r="D440" s="81">
        <v>24</v>
      </c>
      <c r="E440" s="71">
        <v>55</v>
      </c>
      <c r="F440" s="70">
        <f t="shared" ca="1" si="19"/>
        <v>1320</v>
      </c>
      <c r="G440" s="45"/>
      <c r="H440" s="45"/>
      <c r="I440" s="45"/>
      <c r="J440" s="45"/>
    </row>
    <row r="441" spans="1:10" ht="13.5" customHeight="1" x14ac:dyDescent="0.2">
      <c r="A441" s="81">
        <v>44121503</v>
      </c>
      <c r="B441" s="69" t="str">
        <f t="shared" ca="1" si="18"/>
        <v>Sobres</v>
      </c>
      <c r="C441" s="87" t="s">
        <v>16989</v>
      </c>
      <c r="D441" s="81">
        <v>1</v>
      </c>
      <c r="E441" s="71">
        <v>3500</v>
      </c>
      <c r="F441" s="70">
        <f t="shared" ca="1" si="19"/>
        <v>3500</v>
      </c>
      <c r="G441" s="45"/>
      <c r="H441" s="45"/>
      <c r="I441" s="45"/>
      <c r="J441" s="45"/>
    </row>
    <row r="442" spans="1:10" ht="13.5" customHeight="1" x14ac:dyDescent="0.2">
      <c r="A442" s="81">
        <v>44103502</v>
      </c>
      <c r="B442" s="69" t="str">
        <f t="shared" ca="1" si="18"/>
        <v>Tapas de encuadernación</v>
      </c>
      <c r="C442" s="81" t="s">
        <v>4735</v>
      </c>
      <c r="D442" s="81">
        <v>6</v>
      </c>
      <c r="E442" s="71">
        <v>350</v>
      </c>
      <c r="F442" s="70">
        <f t="shared" ca="1" si="19"/>
        <v>2100</v>
      </c>
      <c r="G442" s="45"/>
      <c r="H442" s="45"/>
      <c r="I442" s="45"/>
      <c r="J442" s="45"/>
    </row>
    <row r="443" spans="1:10" ht="13.5" customHeight="1" x14ac:dyDescent="0.2">
      <c r="A443" s="81">
        <v>44121618</v>
      </c>
      <c r="B443" s="69" t="str">
        <f t="shared" ca="1" si="18"/>
        <v>Tijeras</v>
      </c>
      <c r="C443" s="81" t="s">
        <v>1449</v>
      </c>
      <c r="D443" s="81">
        <v>6</v>
      </c>
      <c r="E443" s="71">
        <v>120</v>
      </c>
      <c r="F443" s="70">
        <f t="shared" ca="1" si="19"/>
        <v>720</v>
      </c>
      <c r="G443" s="45"/>
      <c r="H443" s="45"/>
      <c r="I443" s="45"/>
      <c r="J443" s="45"/>
    </row>
    <row r="444" spans="1:10" ht="14.1" customHeight="1" x14ac:dyDescent="0.2">
      <c r="A444" s="45"/>
      <c r="B444" s="45"/>
      <c r="C444" s="45"/>
      <c r="D444" s="45"/>
      <c r="E444" s="73" t="s">
        <v>12551</v>
      </c>
      <c r="F444" s="74">
        <f ca="1">SUM(Table319[MONTO TOTAL ESTIMADO])</f>
        <v>100020</v>
      </c>
      <c r="G444" s="45"/>
      <c r="H444" s="45" t="str">
        <f>C416</f>
        <v>Bienes</v>
      </c>
      <c r="I444" s="45" t="str">
        <f>E416</f>
        <v>Sí</v>
      </c>
      <c r="J444" s="45" t="str">
        <f>D416</f>
        <v>Compras por debajo del Umbral</v>
      </c>
    </row>
    <row r="445" spans="1:10" ht="14.1" customHeight="1" thickBot="1" x14ac:dyDescent="0.3"/>
    <row r="446" spans="1:10" ht="33.75" customHeight="1" thickBot="1" x14ac:dyDescent="0.25">
      <c r="A446" s="64" t="s">
        <v>16383</v>
      </c>
      <c r="B446" s="64" t="s">
        <v>161</v>
      </c>
      <c r="C446" s="64" t="s">
        <v>11725</v>
      </c>
      <c r="D446" s="64" t="s">
        <v>14379</v>
      </c>
      <c r="E446" s="64" t="s">
        <v>10963</v>
      </c>
      <c r="F446" s="64" t="s">
        <v>11096</v>
      </c>
      <c r="G446" s="45"/>
      <c r="H446" s="45"/>
      <c r="I446" s="45"/>
      <c r="J446" s="45"/>
    </row>
    <row r="447" spans="1:10" ht="14.1" customHeight="1" thickBot="1" x14ac:dyDescent="0.25">
      <c r="A447" s="66" t="s">
        <v>18836</v>
      </c>
      <c r="B447" s="66" t="s">
        <v>18837</v>
      </c>
      <c r="C447" s="66" t="s">
        <v>17798</v>
      </c>
      <c r="D447" s="66" t="s">
        <v>10172</v>
      </c>
      <c r="E447" s="66" t="s">
        <v>8856</v>
      </c>
      <c r="F447" s="66"/>
      <c r="G447" s="45"/>
      <c r="H447" s="45"/>
      <c r="I447" s="45"/>
      <c r="J447" s="45"/>
    </row>
    <row r="448" spans="1:10" ht="14.1" customHeight="1" thickBot="1" x14ac:dyDescent="0.25">
      <c r="A448" s="91" t="s">
        <v>14829</v>
      </c>
      <c r="B448" s="67" t="s">
        <v>8529</v>
      </c>
      <c r="C448" s="76">
        <v>45056</v>
      </c>
      <c r="D448" s="91" t="s">
        <v>9387</v>
      </c>
      <c r="E448" s="67" t="s">
        <v>13094</v>
      </c>
      <c r="F448" s="66" t="s">
        <v>3080</v>
      </c>
      <c r="G448" s="45"/>
      <c r="H448" s="45"/>
      <c r="I448" s="45"/>
      <c r="J448" s="45"/>
    </row>
    <row r="449" spans="1:10" ht="14.1" customHeight="1" thickBot="1" x14ac:dyDescent="0.25">
      <c r="A449" s="92"/>
      <c r="B449" s="67" t="s">
        <v>1786</v>
      </c>
      <c r="C449" s="65">
        <f>IF(C448="","",IF(AND(MONTH(C448)&gt;=1,MONTH(C448)&lt;=3),1,IF(AND(MONTH(C448)&gt;=4,MONTH(C448)&lt;=6),2,IF(AND(MONTH(C448)&gt;=7,MONTH(C448)&lt;=9),3,4))))</f>
        <v>2</v>
      </c>
      <c r="D449" s="92"/>
      <c r="E449" s="67" t="s">
        <v>2417</v>
      </c>
      <c r="F449" s="66" t="s">
        <v>11113</v>
      </c>
      <c r="G449" s="45"/>
      <c r="H449" s="45"/>
      <c r="I449" s="45"/>
      <c r="J449" s="45"/>
    </row>
    <row r="450" spans="1:10" ht="14.1" customHeight="1" thickBot="1" x14ac:dyDescent="0.25">
      <c r="A450" s="92"/>
      <c r="B450" s="67" t="s">
        <v>12943</v>
      </c>
      <c r="C450" s="76">
        <v>45061</v>
      </c>
      <c r="D450" s="92"/>
      <c r="E450" s="67" t="s">
        <v>3073</v>
      </c>
      <c r="F450" s="66" t="s">
        <v>11113</v>
      </c>
      <c r="G450" s="45"/>
      <c r="H450" s="45"/>
      <c r="I450" s="45"/>
      <c r="J450" s="45"/>
    </row>
    <row r="451" spans="1:10" ht="14.1" customHeight="1" thickBot="1" x14ac:dyDescent="0.25">
      <c r="A451" s="92"/>
      <c r="B451" s="67" t="s">
        <v>1786</v>
      </c>
      <c r="C451" s="65">
        <f>IF(C450="","",IF(AND(MONTH(C450)&gt;=1,MONTH(C450)&lt;=3),1,IF(AND(MONTH(C450)&gt;=4,MONTH(C450)&lt;=6),2,IF(AND(MONTH(C450)&gt;=7,MONTH(C450)&lt;=9),3,4))))</f>
        <v>2</v>
      </c>
      <c r="D451" s="92"/>
      <c r="E451" s="67" t="s">
        <v>13193</v>
      </c>
      <c r="F451" s="66" t="s">
        <v>11113</v>
      </c>
      <c r="G451" s="45"/>
      <c r="H451" s="45"/>
      <c r="I451" s="45"/>
      <c r="J451" s="45"/>
    </row>
    <row r="452" spans="1:10" ht="14.1" customHeight="1" thickBot="1" x14ac:dyDescent="0.25">
      <c r="A452" s="45"/>
      <c r="B452" s="45"/>
      <c r="C452" s="45"/>
      <c r="D452" s="45"/>
      <c r="E452" s="45"/>
      <c r="F452" s="45"/>
      <c r="G452" s="45"/>
      <c r="H452" s="45"/>
      <c r="I452" s="45"/>
      <c r="J452" s="45"/>
    </row>
    <row r="453" spans="1:10" ht="14.1" customHeight="1" thickBot="1" x14ac:dyDescent="0.25">
      <c r="A453" s="72" t="s">
        <v>15735</v>
      </c>
      <c r="B453" s="72" t="s">
        <v>16146</v>
      </c>
      <c r="C453" s="72" t="s">
        <v>15641</v>
      </c>
      <c r="D453" s="72" t="s">
        <v>15251</v>
      </c>
      <c r="E453" s="72" t="s">
        <v>6933</v>
      </c>
      <c r="F453" s="72" t="s">
        <v>15280</v>
      </c>
      <c r="G453" s="45"/>
      <c r="H453" s="45"/>
      <c r="I453" s="45"/>
      <c r="J453" s="45"/>
    </row>
    <row r="454" spans="1:10" ht="14.1" customHeight="1" x14ac:dyDescent="0.2">
      <c r="A454" s="81">
        <v>44103103</v>
      </c>
      <c r="B454" s="69" t="str">
        <f ca="1">IFERROR(INDEX(UNSPSCDes,MATCH(INDIRECT(ADDRESS(ROW(),COLUMN()-1,4)),UNSPSCCode,0)),"")</f>
        <v>Tóner para impresoras o fax</v>
      </c>
      <c r="C454" s="81" t="s">
        <v>1449</v>
      </c>
      <c r="D454" s="81">
        <v>90</v>
      </c>
      <c r="E454" s="71">
        <v>3500</v>
      </c>
      <c r="F454" s="70">
        <f ca="1">INDIRECT(ADDRESS(ROW(),COLUMN()-2,4))*INDIRECT(ADDRESS(ROW(),COLUMN()-1,4))</f>
        <v>315000</v>
      </c>
      <c r="G454" s="45"/>
      <c r="H454" s="45"/>
      <c r="I454" s="45"/>
      <c r="J454" s="45"/>
    </row>
    <row r="455" spans="1:10" ht="13.5" customHeight="1" x14ac:dyDescent="0.2">
      <c r="A455" s="81">
        <v>44103105</v>
      </c>
      <c r="B455" s="69" t="str">
        <f ca="1">IFERROR(INDEX(UNSPSCDes,MATCH(INDIRECT(ADDRESS(ROW(),COLUMN()-1,4)),UNSPSCCode,0)),"")</f>
        <v>Cartuchos de tinta</v>
      </c>
      <c r="C455" s="81" t="s">
        <v>1449</v>
      </c>
      <c r="D455" s="81">
        <v>25</v>
      </c>
      <c r="E455" s="71">
        <v>2450</v>
      </c>
      <c r="F455" s="70">
        <f ca="1">INDIRECT(ADDRESS(ROW(),COLUMN()-2,4))*INDIRECT(ADDRESS(ROW(),COLUMN()-1,4))</f>
        <v>61250</v>
      </c>
      <c r="G455" s="45"/>
      <c r="H455" s="45"/>
      <c r="I455" s="45"/>
      <c r="J455" s="45"/>
    </row>
    <row r="456" spans="1:10" ht="14.1" customHeight="1" x14ac:dyDescent="0.2">
      <c r="A456" s="45"/>
      <c r="B456" s="45"/>
      <c r="C456" s="45"/>
      <c r="D456" s="45"/>
      <c r="E456" s="73" t="s">
        <v>12551</v>
      </c>
      <c r="F456" s="74">
        <f ca="1">SUM(Table320[MONTO TOTAL ESTIMADO])</f>
        <v>376250</v>
      </c>
      <c r="G456" s="45"/>
      <c r="H456" s="45" t="str">
        <f>C447</f>
        <v>Bienes</v>
      </c>
      <c r="I456" s="45" t="str">
        <f>E447</f>
        <v>Sí</v>
      </c>
      <c r="J456" s="45" t="str">
        <f>D447</f>
        <v>Compras por debajo del Umbral</v>
      </c>
    </row>
    <row r="457" spans="1:10" ht="14.1" customHeight="1" thickBot="1" x14ac:dyDescent="0.3"/>
    <row r="458" spans="1:10" ht="33.75" customHeight="1" thickBot="1" x14ac:dyDescent="0.25">
      <c r="A458" s="64" t="s">
        <v>16383</v>
      </c>
      <c r="B458" s="64" t="s">
        <v>161</v>
      </c>
      <c r="C458" s="64" t="s">
        <v>11725</v>
      </c>
      <c r="D458" s="64" t="s">
        <v>14379</v>
      </c>
      <c r="E458" s="64" t="s">
        <v>10963</v>
      </c>
      <c r="F458" s="64" t="s">
        <v>11096</v>
      </c>
      <c r="G458" s="45"/>
      <c r="H458" s="45"/>
      <c r="I458" s="45"/>
      <c r="J458" s="45"/>
    </row>
    <row r="459" spans="1:10" ht="13.5" customHeight="1" thickBot="1" x14ac:dyDescent="0.25">
      <c r="A459" s="85" t="s">
        <v>18839</v>
      </c>
      <c r="B459" s="85" t="s">
        <v>18838</v>
      </c>
      <c r="C459" s="85" t="s">
        <v>17798</v>
      </c>
      <c r="D459" s="66" t="s">
        <v>10172</v>
      </c>
      <c r="E459" s="66" t="s">
        <v>8856</v>
      </c>
      <c r="F459" s="66"/>
      <c r="G459" s="45"/>
      <c r="H459" s="45"/>
      <c r="I459" s="45"/>
      <c r="J459" s="45"/>
    </row>
    <row r="460" spans="1:10" ht="14.1" customHeight="1" thickBot="1" x14ac:dyDescent="0.25">
      <c r="A460" s="91" t="s">
        <v>14829</v>
      </c>
      <c r="B460" s="67" t="s">
        <v>8529</v>
      </c>
      <c r="C460" s="76">
        <v>45031</v>
      </c>
      <c r="D460" s="91" t="s">
        <v>9387</v>
      </c>
      <c r="E460" s="67" t="s">
        <v>13094</v>
      </c>
      <c r="F460" s="66" t="s">
        <v>3080</v>
      </c>
      <c r="G460" s="45"/>
      <c r="H460" s="45"/>
      <c r="I460" s="45"/>
      <c r="J460" s="45"/>
    </row>
    <row r="461" spans="1:10" ht="14.1" customHeight="1" thickBot="1" x14ac:dyDescent="0.25">
      <c r="A461" s="92"/>
      <c r="B461" s="67" t="s">
        <v>1786</v>
      </c>
      <c r="C461" s="65">
        <f>IF(C460="","",IF(AND(MONTH(C460)&gt;=1,MONTH(C460)&lt;=3),1,IF(AND(MONTH(C460)&gt;=4,MONTH(C460)&lt;=6),2,IF(AND(MONTH(C460)&gt;=7,MONTH(C460)&lt;=9),3,4))))</f>
        <v>2</v>
      </c>
      <c r="D461" s="92"/>
      <c r="E461" s="67" t="s">
        <v>2417</v>
      </c>
      <c r="F461" s="66" t="s">
        <v>11113</v>
      </c>
      <c r="G461" s="45"/>
      <c r="H461" s="45"/>
      <c r="I461" s="45"/>
      <c r="J461" s="45"/>
    </row>
    <row r="462" spans="1:10" ht="14.1" customHeight="1" thickBot="1" x14ac:dyDescent="0.25">
      <c r="A462" s="92"/>
      <c r="B462" s="67" t="s">
        <v>12943</v>
      </c>
      <c r="C462" s="76">
        <v>45036</v>
      </c>
      <c r="D462" s="92"/>
      <c r="E462" s="67" t="s">
        <v>3073</v>
      </c>
      <c r="F462" s="66" t="s">
        <v>11113</v>
      </c>
      <c r="G462" s="45"/>
      <c r="H462" s="45"/>
      <c r="I462" s="45"/>
      <c r="J462" s="45"/>
    </row>
    <row r="463" spans="1:10" ht="14.1" customHeight="1" thickBot="1" x14ac:dyDescent="0.25">
      <c r="A463" s="92"/>
      <c r="B463" s="67" t="s">
        <v>1786</v>
      </c>
      <c r="C463" s="65">
        <f>IF(C462="","",IF(AND(MONTH(C462)&gt;=1,MONTH(C462)&lt;=3),1,IF(AND(MONTH(C462)&gt;=4,MONTH(C462)&lt;=6),2,IF(AND(MONTH(C462)&gt;=7,MONTH(C462)&lt;=9),3,4))))</f>
        <v>2</v>
      </c>
      <c r="D463" s="92"/>
      <c r="E463" s="67" t="s">
        <v>13193</v>
      </c>
      <c r="F463" s="66" t="s">
        <v>11113</v>
      </c>
      <c r="G463" s="45"/>
      <c r="H463" s="45"/>
      <c r="I463" s="45"/>
      <c r="J463" s="45"/>
    </row>
    <row r="464" spans="1:10" ht="14.1" customHeight="1" thickBot="1" x14ac:dyDescent="0.25">
      <c r="A464" s="45"/>
      <c r="B464" s="45"/>
      <c r="C464" s="45"/>
      <c r="D464" s="45"/>
      <c r="E464" s="45"/>
      <c r="F464" s="45"/>
      <c r="G464" s="45"/>
      <c r="H464" s="45"/>
      <c r="I464" s="45"/>
      <c r="J464" s="45"/>
    </row>
    <row r="465" spans="1:10" ht="14.1" customHeight="1" thickBot="1" x14ac:dyDescent="0.25">
      <c r="A465" s="72" t="s">
        <v>15735</v>
      </c>
      <c r="B465" s="72" t="s">
        <v>16146</v>
      </c>
      <c r="C465" s="72" t="s">
        <v>15641</v>
      </c>
      <c r="D465" s="72" t="s">
        <v>15251</v>
      </c>
      <c r="E465" s="72" t="s">
        <v>6933</v>
      </c>
      <c r="F465" s="72" t="s">
        <v>15280</v>
      </c>
      <c r="G465" s="45"/>
      <c r="H465" s="45"/>
      <c r="I465" s="45"/>
      <c r="J465" s="45"/>
    </row>
    <row r="466" spans="1:10" ht="14.1" customHeight="1" x14ac:dyDescent="0.2">
      <c r="A466" s="81">
        <v>12131703</v>
      </c>
      <c r="B466" s="69" t="str">
        <f t="shared" ref="B466:B495" ca="1" si="20">IFERROR(INDEX(UNSPSCDes,MATCH(INDIRECT(ADDRESS(ROW(),COLUMN()-1,4)),UNSPSCCode,0)),"")</f>
        <v>Mechas explosivas</v>
      </c>
      <c r="C466" s="81" t="s">
        <v>16989</v>
      </c>
      <c r="D466" s="81">
        <v>6</v>
      </c>
      <c r="E466" s="71">
        <v>70</v>
      </c>
      <c r="F466" s="70">
        <f t="shared" ref="F466:F495" ca="1" si="21">INDIRECT(ADDRESS(ROW(),COLUMN()-2,4))*INDIRECT(ADDRESS(ROW(),COLUMN()-1,4))</f>
        <v>420</v>
      </c>
      <c r="G466" s="45"/>
      <c r="H466" s="45"/>
      <c r="I466" s="45"/>
      <c r="J466" s="45"/>
    </row>
    <row r="467" spans="1:10" ht="13.5" customHeight="1" x14ac:dyDescent="0.2">
      <c r="A467" s="81">
        <v>14111704</v>
      </c>
      <c r="B467" s="69" t="str">
        <f t="shared" ca="1" si="20"/>
        <v>Papel higiénico</v>
      </c>
      <c r="C467" s="81" t="s">
        <v>4735</v>
      </c>
      <c r="D467" s="81">
        <v>5</v>
      </c>
      <c r="E467" s="71">
        <v>600</v>
      </c>
      <c r="F467" s="70">
        <f t="shared" ca="1" si="21"/>
        <v>3000</v>
      </c>
      <c r="G467" s="45"/>
      <c r="H467" s="45"/>
      <c r="I467" s="45"/>
      <c r="J467" s="45"/>
    </row>
    <row r="468" spans="1:10" ht="13.5" customHeight="1" x14ac:dyDescent="0.2">
      <c r="A468" s="81">
        <v>14111704</v>
      </c>
      <c r="B468" s="69" t="str">
        <f t="shared" ca="1" si="20"/>
        <v>Papel higiénico</v>
      </c>
      <c r="C468" s="81" t="s">
        <v>4735</v>
      </c>
      <c r="D468" s="81">
        <v>6</v>
      </c>
      <c r="E468" s="71">
        <v>1100</v>
      </c>
      <c r="F468" s="70">
        <f t="shared" ca="1" si="21"/>
        <v>6600</v>
      </c>
      <c r="G468" s="45"/>
      <c r="H468" s="45"/>
      <c r="I468" s="45"/>
      <c r="J468" s="45"/>
    </row>
    <row r="469" spans="1:10" ht="13.5" customHeight="1" x14ac:dyDescent="0.2">
      <c r="A469" s="81">
        <v>14111705</v>
      </c>
      <c r="B469" s="69" t="str">
        <f t="shared" ca="1" si="20"/>
        <v>Servilletas de papel</v>
      </c>
      <c r="C469" s="81" t="s">
        <v>4735</v>
      </c>
      <c r="D469" s="81">
        <v>20</v>
      </c>
      <c r="E469" s="71">
        <v>180</v>
      </c>
      <c r="F469" s="70">
        <f t="shared" ca="1" si="21"/>
        <v>3600</v>
      </c>
      <c r="G469" s="45"/>
      <c r="H469" s="45"/>
      <c r="I469" s="45"/>
      <c r="J469" s="45"/>
    </row>
    <row r="470" spans="1:10" ht="13.5" customHeight="1" x14ac:dyDescent="0.2">
      <c r="A470" s="81">
        <v>14111703</v>
      </c>
      <c r="B470" s="69" t="str">
        <f t="shared" ca="1" si="20"/>
        <v>Toallas de papel</v>
      </c>
      <c r="C470" s="81" t="s">
        <v>4735</v>
      </c>
      <c r="D470" s="81">
        <v>24</v>
      </c>
      <c r="E470" s="71">
        <v>150</v>
      </c>
      <c r="F470" s="70">
        <f t="shared" ca="1" si="21"/>
        <v>3600</v>
      </c>
      <c r="G470" s="45"/>
      <c r="H470" s="45"/>
      <c r="I470" s="45"/>
      <c r="J470" s="45"/>
    </row>
    <row r="471" spans="1:10" ht="13.5" customHeight="1" x14ac:dyDescent="0.2">
      <c r="A471" s="81">
        <v>52151504</v>
      </c>
      <c r="B471" s="69" t="str">
        <f t="shared" ca="1" si="20"/>
        <v>Tazas o vasos o tapas desechables para uso doméstico</v>
      </c>
      <c r="C471" s="81" t="s">
        <v>4735</v>
      </c>
      <c r="D471" s="81">
        <v>48</v>
      </c>
      <c r="E471" s="71">
        <v>75</v>
      </c>
      <c r="F471" s="70">
        <f t="shared" ca="1" si="21"/>
        <v>3600</v>
      </c>
      <c r="G471" s="45"/>
      <c r="H471" s="45"/>
      <c r="I471" s="45"/>
      <c r="J471" s="45"/>
    </row>
    <row r="472" spans="1:10" ht="13.5" customHeight="1" x14ac:dyDescent="0.2">
      <c r="A472" s="81">
        <v>52151502</v>
      </c>
      <c r="B472" s="69" t="str">
        <f t="shared" ca="1" si="20"/>
        <v>Platos desechables para uso doméstico</v>
      </c>
      <c r="C472" s="81" t="s">
        <v>4735</v>
      </c>
      <c r="D472" s="81">
        <v>48</v>
      </c>
      <c r="E472" s="71">
        <v>95</v>
      </c>
      <c r="F472" s="70">
        <f t="shared" ca="1" si="21"/>
        <v>4560</v>
      </c>
      <c r="G472" s="45"/>
      <c r="H472" s="45"/>
      <c r="I472" s="45"/>
      <c r="J472" s="45"/>
    </row>
    <row r="473" spans="1:10" ht="13.5" customHeight="1" x14ac:dyDescent="0.2">
      <c r="A473" s="81">
        <v>52151503</v>
      </c>
      <c r="B473" s="69" t="str">
        <f t="shared" ca="1" si="20"/>
        <v>Cubiertos desechables para uso doméstico</v>
      </c>
      <c r="C473" s="81" t="s">
        <v>4735</v>
      </c>
      <c r="D473" s="81">
        <v>50</v>
      </c>
      <c r="E473" s="71">
        <v>55</v>
      </c>
      <c r="F473" s="70">
        <f t="shared" ca="1" si="21"/>
        <v>2750</v>
      </c>
      <c r="G473" s="45"/>
      <c r="H473" s="45"/>
      <c r="I473" s="45"/>
      <c r="J473" s="45"/>
    </row>
    <row r="474" spans="1:10" ht="13.5" customHeight="1" x14ac:dyDescent="0.2">
      <c r="A474" s="81">
        <v>52152102</v>
      </c>
      <c r="B474" s="69" t="str">
        <f t="shared" ca="1" si="20"/>
        <v>Vasos para beber para uso doméstico</v>
      </c>
      <c r="C474" s="81" t="s">
        <v>1449</v>
      </c>
      <c r="D474" s="81">
        <v>45</v>
      </c>
      <c r="E474" s="71">
        <v>110</v>
      </c>
      <c r="F474" s="70">
        <f t="shared" ca="1" si="21"/>
        <v>4950</v>
      </c>
      <c r="G474" s="45"/>
      <c r="H474" s="45"/>
      <c r="I474" s="45"/>
      <c r="J474" s="45"/>
    </row>
    <row r="475" spans="1:10" ht="13.5" customHeight="1" x14ac:dyDescent="0.2">
      <c r="A475" s="81">
        <v>52152101</v>
      </c>
      <c r="B475" s="69" t="str">
        <f t="shared" ca="1" si="20"/>
        <v>Tazas de café o té para uso doméstico</v>
      </c>
      <c r="C475" s="81" t="s">
        <v>1449</v>
      </c>
      <c r="D475" s="81">
        <v>45</v>
      </c>
      <c r="E475" s="71">
        <v>75</v>
      </c>
      <c r="F475" s="70">
        <f t="shared" ca="1" si="21"/>
        <v>3375</v>
      </c>
      <c r="G475" s="45"/>
      <c r="H475" s="45"/>
      <c r="I475" s="45"/>
      <c r="J475" s="45"/>
    </row>
    <row r="476" spans="1:10" ht="13.5" customHeight="1" x14ac:dyDescent="0.2">
      <c r="A476" s="81">
        <v>52152004</v>
      </c>
      <c r="B476" s="69" t="str">
        <f t="shared" ca="1" si="20"/>
        <v>Platos para uso doméstico</v>
      </c>
      <c r="C476" s="81" t="s">
        <v>1449</v>
      </c>
      <c r="D476" s="81">
        <v>45</v>
      </c>
      <c r="E476" s="71">
        <v>120</v>
      </c>
      <c r="F476" s="70">
        <f t="shared" ca="1" si="21"/>
        <v>5400</v>
      </c>
      <c r="G476" s="45"/>
      <c r="H476" s="45"/>
      <c r="I476" s="45"/>
      <c r="J476" s="45"/>
    </row>
    <row r="477" spans="1:10" ht="13.5" customHeight="1" x14ac:dyDescent="0.2">
      <c r="A477" s="81">
        <v>52152005</v>
      </c>
      <c r="B477" s="69" t="str">
        <f t="shared" ca="1" si="20"/>
        <v>Platos pequeños para uso doméstico</v>
      </c>
      <c r="C477" s="81" t="s">
        <v>1449</v>
      </c>
      <c r="D477" s="81">
        <v>45</v>
      </c>
      <c r="E477" s="71">
        <v>70</v>
      </c>
      <c r="F477" s="70">
        <f t="shared" ca="1" si="21"/>
        <v>3150</v>
      </c>
      <c r="G477" s="45"/>
      <c r="H477" s="45"/>
      <c r="I477" s="45"/>
      <c r="J477" s="45"/>
    </row>
    <row r="478" spans="1:10" ht="13.5" customHeight="1" x14ac:dyDescent="0.2">
      <c r="A478" s="81">
        <v>52151709</v>
      </c>
      <c r="B478" s="69" t="str">
        <f t="shared" ca="1" si="20"/>
        <v>Set de cubiertos</v>
      </c>
      <c r="C478" s="81" t="s">
        <v>1449</v>
      </c>
      <c r="D478" s="81">
        <v>3</v>
      </c>
      <c r="E478" s="71">
        <v>1700</v>
      </c>
      <c r="F478" s="70">
        <f t="shared" ca="1" si="21"/>
        <v>5100</v>
      </c>
      <c r="G478" s="45"/>
      <c r="H478" s="45"/>
      <c r="I478" s="45"/>
      <c r="J478" s="45"/>
    </row>
    <row r="479" spans="1:10" ht="13.5" customHeight="1" x14ac:dyDescent="0.2">
      <c r="A479" s="81">
        <v>53131608</v>
      </c>
      <c r="B479" s="69" t="str">
        <f t="shared" ca="1" si="20"/>
        <v>Jabones</v>
      </c>
      <c r="C479" s="81" t="s">
        <v>16989</v>
      </c>
      <c r="D479" s="81">
        <v>2</v>
      </c>
      <c r="E479" s="71">
        <v>1500</v>
      </c>
      <c r="F479" s="70">
        <f t="shared" ca="1" si="21"/>
        <v>3000</v>
      </c>
      <c r="G479" s="45"/>
      <c r="H479" s="45"/>
      <c r="I479" s="45"/>
      <c r="J479" s="45"/>
    </row>
    <row r="480" spans="1:10" ht="13.5" customHeight="1" x14ac:dyDescent="0.2">
      <c r="A480" s="81">
        <v>53131608</v>
      </c>
      <c r="B480" s="69" t="str">
        <f t="shared" ca="1" si="20"/>
        <v>Jabones</v>
      </c>
      <c r="C480" s="81" t="s">
        <v>9561</v>
      </c>
      <c r="D480" s="81">
        <v>12</v>
      </c>
      <c r="E480" s="71">
        <v>450</v>
      </c>
      <c r="F480" s="70">
        <f t="shared" ca="1" si="21"/>
        <v>5400</v>
      </c>
      <c r="G480" s="45"/>
      <c r="H480" s="45"/>
      <c r="I480" s="45"/>
      <c r="J480" s="45"/>
    </row>
    <row r="481" spans="1:10" ht="13.5" customHeight="1" x14ac:dyDescent="0.2">
      <c r="A481" s="81">
        <v>53131626</v>
      </c>
      <c r="B481" s="69" t="str">
        <f t="shared" ca="1" si="20"/>
        <v>Desinfectante de manos</v>
      </c>
      <c r="C481" s="81" t="s">
        <v>9561</v>
      </c>
      <c r="D481" s="81">
        <v>6</v>
      </c>
      <c r="E481" s="71">
        <v>250</v>
      </c>
      <c r="F481" s="70">
        <f t="shared" ca="1" si="21"/>
        <v>1500</v>
      </c>
      <c r="G481" s="45"/>
      <c r="H481" s="45"/>
      <c r="I481" s="45"/>
      <c r="J481" s="45"/>
    </row>
    <row r="482" spans="1:10" ht="13.5" customHeight="1" x14ac:dyDescent="0.2">
      <c r="A482" s="81">
        <v>31201601</v>
      </c>
      <c r="B482" s="69" t="str">
        <f t="shared" ca="1" si="20"/>
        <v>Adhesivos químicos</v>
      </c>
      <c r="C482" s="81" t="s">
        <v>1449</v>
      </c>
      <c r="D482" s="81">
        <v>20</v>
      </c>
      <c r="E482" s="71">
        <v>200</v>
      </c>
      <c r="F482" s="70">
        <f t="shared" ca="1" si="21"/>
        <v>4000</v>
      </c>
      <c r="G482" s="45"/>
      <c r="H482" s="45"/>
      <c r="I482" s="45"/>
      <c r="J482" s="45"/>
    </row>
    <row r="483" spans="1:10" ht="13.5" customHeight="1" x14ac:dyDescent="0.2">
      <c r="A483" s="81">
        <v>12141901</v>
      </c>
      <c r="B483" s="69" t="str">
        <f t="shared" ca="1" si="20"/>
        <v>Cloro cl</v>
      </c>
      <c r="C483" s="81" t="s">
        <v>9561</v>
      </c>
      <c r="D483" s="81">
        <v>24</v>
      </c>
      <c r="E483" s="71">
        <v>160</v>
      </c>
      <c r="F483" s="70">
        <f t="shared" ca="1" si="21"/>
        <v>3840</v>
      </c>
      <c r="G483" s="45"/>
      <c r="H483" s="45"/>
      <c r="I483" s="45"/>
      <c r="J483" s="45"/>
    </row>
    <row r="484" spans="1:10" ht="13.5" customHeight="1" x14ac:dyDescent="0.2">
      <c r="A484" s="81">
        <v>46181504</v>
      </c>
      <c r="B484" s="69" t="str">
        <f t="shared" ca="1" si="20"/>
        <v>Guantes de protección</v>
      </c>
      <c r="C484" s="81" t="s">
        <v>1449</v>
      </c>
      <c r="D484" s="81">
        <v>12</v>
      </c>
      <c r="E484" s="71">
        <v>250</v>
      </c>
      <c r="F484" s="70">
        <f t="shared" ca="1" si="21"/>
        <v>3000</v>
      </c>
      <c r="G484" s="45"/>
      <c r="H484" s="45"/>
      <c r="I484" s="45"/>
      <c r="J484" s="45"/>
    </row>
    <row r="485" spans="1:10" ht="13.5" customHeight="1" x14ac:dyDescent="0.2">
      <c r="A485" s="81">
        <v>47121701</v>
      </c>
      <c r="B485" s="69" t="str">
        <f t="shared" ca="1" si="20"/>
        <v>Bolsas de basura</v>
      </c>
      <c r="C485" s="81" t="s">
        <v>4735</v>
      </c>
      <c r="D485" s="81">
        <v>20</v>
      </c>
      <c r="E485" s="71">
        <v>200</v>
      </c>
      <c r="F485" s="70">
        <f t="shared" ca="1" si="21"/>
        <v>4000</v>
      </c>
      <c r="G485" s="45"/>
      <c r="H485" s="45"/>
      <c r="I485" s="45"/>
      <c r="J485" s="45"/>
    </row>
    <row r="486" spans="1:10" ht="13.5" customHeight="1" x14ac:dyDescent="0.2">
      <c r="A486" s="81">
        <v>47121701</v>
      </c>
      <c r="B486" s="69" t="str">
        <f t="shared" ca="1" si="20"/>
        <v>Bolsas de basura</v>
      </c>
      <c r="C486" s="81" t="s">
        <v>1449</v>
      </c>
      <c r="D486" s="81">
        <v>20</v>
      </c>
      <c r="E486" s="71">
        <v>300</v>
      </c>
      <c r="F486" s="70">
        <f t="shared" ca="1" si="21"/>
        <v>6000</v>
      </c>
      <c r="G486" s="45"/>
      <c r="H486" s="45"/>
      <c r="I486" s="45"/>
      <c r="J486" s="45"/>
    </row>
    <row r="487" spans="1:10" ht="13.5" customHeight="1" x14ac:dyDescent="0.2">
      <c r="A487" s="81">
        <v>47131829</v>
      </c>
      <c r="B487" s="69" t="str">
        <f t="shared" ca="1" si="20"/>
        <v>Limpiadores de baños</v>
      </c>
      <c r="C487" s="81" t="s">
        <v>9561</v>
      </c>
      <c r="D487" s="81">
        <v>6</v>
      </c>
      <c r="E487" s="71">
        <v>550</v>
      </c>
      <c r="F487" s="70">
        <f t="shared" ca="1" si="21"/>
        <v>3300</v>
      </c>
      <c r="G487" s="45"/>
      <c r="H487" s="45"/>
      <c r="I487" s="45"/>
      <c r="J487" s="45"/>
    </row>
    <row r="488" spans="1:10" ht="13.5" customHeight="1" x14ac:dyDescent="0.2">
      <c r="A488" s="81">
        <v>47131812</v>
      </c>
      <c r="B488" s="69" t="str">
        <f t="shared" ca="1" si="20"/>
        <v>Refrescador de aire</v>
      </c>
      <c r="C488" s="81" t="s">
        <v>1449</v>
      </c>
      <c r="D488" s="81">
        <v>24</v>
      </c>
      <c r="E488" s="71">
        <v>120</v>
      </c>
      <c r="F488" s="70">
        <f t="shared" ca="1" si="21"/>
        <v>2880</v>
      </c>
      <c r="G488" s="45"/>
      <c r="H488" s="45"/>
      <c r="I488" s="45"/>
      <c r="J488" s="45"/>
    </row>
    <row r="489" spans="1:10" ht="13.5" customHeight="1" x14ac:dyDescent="0.2">
      <c r="A489" s="81">
        <v>47131502</v>
      </c>
      <c r="B489" s="69" t="str">
        <f t="shared" ca="1" si="20"/>
        <v>Pañitos o toallas para limpiar</v>
      </c>
      <c r="C489" s="81" t="s">
        <v>1449</v>
      </c>
      <c r="D489" s="81">
        <v>24</v>
      </c>
      <c r="E489" s="71">
        <v>130</v>
      </c>
      <c r="F489" s="70">
        <f t="shared" ca="1" si="21"/>
        <v>3120</v>
      </c>
      <c r="G489" s="45"/>
      <c r="H489" s="45"/>
      <c r="I489" s="45"/>
      <c r="J489" s="45"/>
    </row>
    <row r="490" spans="1:10" ht="13.5" customHeight="1" x14ac:dyDescent="0.2">
      <c r="A490" s="81">
        <v>47131604</v>
      </c>
      <c r="B490" s="69" t="str">
        <f t="shared" ca="1" si="20"/>
        <v>Escobas</v>
      </c>
      <c r="C490" s="81" t="s">
        <v>1327</v>
      </c>
      <c r="D490" s="81">
        <v>3</v>
      </c>
      <c r="E490" s="71">
        <v>2300</v>
      </c>
      <c r="F490" s="70">
        <f t="shared" ca="1" si="21"/>
        <v>6900</v>
      </c>
      <c r="G490" s="45"/>
      <c r="H490" s="45"/>
      <c r="I490" s="45"/>
      <c r="J490" s="45"/>
    </row>
    <row r="491" spans="1:10" ht="13.5" customHeight="1" x14ac:dyDescent="0.2">
      <c r="A491" s="81">
        <v>47131604</v>
      </c>
      <c r="B491" s="69" t="str">
        <f t="shared" ca="1" si="20"/>
        <v>Escobas</v>
      </c>
      <c r="C491" s="81" t="s">
        <v>1449</v>
      </c>
      <c r="D491" s="81">
        <v>15</v>
      </c>
      <c r="E491" s="71">
        <v>400</v>
      </c>
      <c r="F491" s="70">
        <f t="shared" ca="1" si="21"/>
        <v>6000</v>
      </c>
      <c r="G491" s="45"/>
      <c r="H491" s="45"/>
      <c r="I491" s="45"/>
      <c r="J491" s="45"/>
    </row>
    <row r="492" spans="1:10" ht="13.5" customHeight="1" x14ac:dyDescent="0.2">
      <c r="A492" s="81">
        <v>47131603</v>
      </c>
      <c r="B492" s="69" t="str">
        <f t="shared" ca="1" si="20"/>
        <v>Esponjas</v>
      </c>
      <c r="C492" s="81" t="s">
        <v>1327</v>
      </c>
      <c r="D492" s="81">
        <v>2</v>
      </c>
      <c r="E492" s="71">
        <v>800</v>
      </c>
      <c r="F492" s="70">
        <f t="shared" ca="1" si="21"/>
        <v>1600</v>
      </c>
      <c r="G492" s="45"/>
      <c r="H492" s="45"/>
      <c r="I492" s="45"/>
      <c r="J492" s="45"/>
    </row>
    <row r="493" spans="1:10" ht="13.5" customHeight="1" x14ac:dyDescent="0.2">
      <c r="A493" s="81">
        <v>47131815</v>
      </c>
      <c r="B493" s="69" t="str">
        <f t="shared" ca="1" si="20"/>
        <v>Limpiador de drenajes</v>
      </c>
      <c r="C493" s="81" t="s">
        <v>9561</v>
      </c>
      <c r="D493" s="81">
        <v>5</v>
      </c>
      <c r="E493" s="71">
        <v>580</v>
      </c>
      <c r="F493" s="70">
        <f t="shared" ca="1" si="21"/>
        <v>2900</v>
      </c>
      <c r="G493" s="45"/>
      <c r="H493" s="45"/>
      <c r="I493" s="45"/>
      <c r="J493" s="45"/>
    </row>
    <row r="494" spans="1:10" ht="13.5" customHeight="1" x14ac:dyDescent="0.2">
      <c r="A494" s="81">
        <v>47131801</v>
      </c>
      <c r="B494" s="69" t="str">
        <f t="shared" ca="1" si="20"/>
        <v>Limpiadores de pisos</v>
      </c>
      <c r="C494" s="81" t="s">
        <v>1449</v>
      </c>
      <c r="D494" s="81">
        <v>25</v>
      </c>
      <c r="E494" s="71">
        <v>200</v>
      </c>
      <c r="F494" s="70">
        <f t="shared" ca="1" si="21"/>
        <v>5000</v>
      </c>
      <c r="G494" s="45"/>
      <c r="H494" s="45"/>
      <c r="I494" s="45"/>
      <c r="J494" s="45"/>
    </row>
    <row r="495" spans="1:10" ht="13.5" customHeight="1" x14ac:dyDescent="0.2">
      <c r="A495" s="81">
        <v>47131824</v>
      </c>
      <c r="B495" s="69" t="str">
        <f t="shared" ca="1" si="20"/>
        <v>Limpiadores de vidrio o ventanas</v>
      </c>
      <c r="C495" s="81" t="s">
        <v>1327</v>
      </c>
      <c r="D495" s="81">
        <v>1</v>
      </c>
      <c r="E495" s="71">
        <v>1375</v>
      </c>
      <c r="F495" s="70">
        <f t="shared" ca="1" si="21"/>
        <v>1375</v>
      </c>
      <c r="G495" s="45"/>
      <c r="H495" s="45"/>
      <c r="I495" s="45"/>
      <c r="J495" s="45"/>
    </row>
    <row r="496" spans="1:10" ht="14.1" customHeight="1" x14ac:dyDescent="0.2">
      <c r="A496" s="45"/>
      <c r="B496" s="45"/>
      <c r="C496" s="45"/>
      <c r="D496" s="45"/>
      <c r="E496" s="73" t="s">
        <v>12551</v>
      </c>
      <c r="F496" s="74">
        <f ca="1">SUM(Table321[MONTO TOTAL ESTIMADO])</f>
        <v>113920</v>
      </c>
      <c r="G496" s="45"/>
      <c r="H496" s="45" t="str">
        <f>C459</f>
        <v>Bienes</v>
      </c>
      <c r="I496" s="45" t="str">
        <f>E459</f>
        <v>Sí</v>
      </c>
      <c r="J496" s="45" t="str">
        <f>D459</f>
        <v>Compras por debajo del Umbral</v>
      </c>
    </row>
    <row r="497" spans="1:10" ht="14.1" customHeight="1" thickBot="1" x14ac:dyDescent="0.3"/>
    <row r="498" spans="1:10" ht="33.75" customHeight="1" thickBot="1" x14ac:dyDescent="0.25">
      <c r="A498" s="64" t="s">
        <v>16383</v>
      </c>
      <c r="B498" s="64" t="s">
        <v>161</v>
      </c>
      <c r="C498" s="64" t="s">
        <v>11725</v>
      </c>
      <c r="D498" s="64" t="s">
        <v>14379</v>
      </c>
      <c r="E498" s="64" t="s">
        <v>10963</v>
      </c>
      <c r="F498" s="64" t="s">
        <v>11096</v>
      </c>
      <c r="G498" s="45"/>
      <c r="H498" s="45"/>
      <c r="I498" s="45"/>
      <c r="J498" s="45"/>
    </row>
    <row r="499" spans="1:10" ht="13.5" customHeight="1" thickBot="1" x14ac:dyDescent="0.25">
      <c r="A499" s="85" t="s">
        <v>18840</v>
      </c>
      <c r="B499" s="85" t="s">
        <v>18841</v>
      </c>
      <c r="C499" s="66" t="s">
        <v>17798</v>
      </c>
      <c r="D499" s="66" t="s">
        <v>10172</v>
      </c>
      <c r="E499" s="66" t="s">
        <v>8856</v>
      </c>
      <c r="F499" s="66"/>
      <c r="G499" s="45"/>
      <c r="H499" s="45"/>
      <c r="I499" s="45"/>
      <c r="J499" s="45"/>
    </row>
    <row r="500" spans="1:10" ht="14.1" customHeight="1" thickBot="1" x14ac:dyDescent="0.25">
      <c r="A500" s="91" t="s">
        <v>14829</v>
      </c>
      <c r="B500" s="67" t="s">
        <v>8529</v>
      </c>
      <c r="C500" s="76">
        <v>45056</v>
      </c>
      <c r="D500" s="91" t="s">
        <v>9387</v>
      </c>
      <c r="E500" s="67" t="s">
        <v>13094</v>
      </c>
      <c r="F500" s="66" t="s">
        <v>3080</v>
      </c>
      <c r="G500" s="45"/>
      <c r="H500" s="45"/>
      <c r="I500" s="45"/>
      <c r="J500" s="45"/>
    </row>
    <row r="501" spans="1:10" ht="14.1" customHeight="1" thickBot="1" x14ac:dyDescent="0.25">
      <c r="A501" s="92"/>
      <c r="B501" s="67" t="s">
        <v>1786</v>
      </c>
      <c r="C501" s="65">
        <f>IF(C500="","",IF(AND(MONTH(C500)&gt;=1,MONTH(C500)&lt;=3),1,IF(AND(MONTH(C500)&gt;=4,MONTH(C500)&lt;=6),2,IF(AND(MONTH(C500)&gt;=7,MONTH(C500)&lt;=9),3,4))))</f>
        <v>2</v>
      </c>
      <c r="D501" s="92"/>
      <c r="E501" s="67" t="s">
        <v>2417</v>
      </c>
      <c r="F501" s="66" t="s">
        <v>11113</v>
      </c>
      <c r="G501" s="45"/>
      <c r="H501" s="45"/>
      <c r="I501" s="45"/>
      <c r="J501" s="45"/>
    </row>
    <row r="502" spans="1:10" ht="14.1" customHeight="1" thickBot="1" x14ac:dyDescent="0.25">
      <c r="A502" s="92"/>
      <c r="B502" s="67" t="s">
        <v>12943</v>
      </c>
      <c r="C502" s="76">
        <v>45061</v>
      </c>
      <c r="D502" s="92"/>
      <c r="E502" s="67" t="s">
        <v>3073</v>
      </c>
      <c r="F502" s="66" t="s">
        <v>11113</v>
      </c>
      <c r="G502" s="45"/>
      <c r="H502" s="45"/>
      <c r="I502" s="45"/>
      <c r="J502" s="45"/>
    </row>
    <row r="503" spans="1:10" ht="14.1" customHeight="1" thickBot="1" x14ac:dyDescent="0.25">
      <c r="A503" s="92"/>
      <c r="B503" s="67" t="s">
        <v>1786</v>
      </c>
      <c r="C503" s="65">
        <f>IF(C502="","",IF(AND(MONTH(C502)&gt;=1,MONTH(C502)&lt;=3),1,IF(AND(MONTH(C502)&gt;=4,MONTH(C502)&lt;=6),2,IF(AND(MONTH(C502)&gt;=7,MONTH(C502)&lt;=9),3,4))))</f>
        <v>2</v>
      </c>
      <c r="D503" s="92"/>
      <c r="E503" s="67" t="s">
        <v>13193</v>
      </c>
      <c r="F503" s="66" t="s">
        <v>11113</v>
      </c>
      <c r="G503" s="45"/>
      <c r="H503" s="45"/>
      <c r="I503" s="45"/>
      <c r="J503" s="45"/>
    </row>
    <row r="504" spans="1:10" ht="14.1" customHeight="1" thickBot="1" x14ac:dyDescent="0.25">
      <c r="A504" s="45"/>
      <c r="B504" s="45"/>
      <c r="C504" s="45"/>
      <c r="D504" s="45"/>
      <c r="E504" s="45"/>
      <c r="F504" s="45"/>
      <c r="G504" s="45"/>
      <c r="H504" s="45"/>
      <c r="I504" s="45"/>
      <c r="J504" s="45"/>
    </row>
    <row r="505" spans="1:10" ht="14.1" customHeight="1" thickBot="1" x14ac:dyDescent="0.25">
      <c r="A505" s="72" t="s">
        <v>15735</v>
      </c>
      <c r="B505" s="72" t="s">
        <v>16146</v>
      </c>
      <c r="C505" s="72" t="s">
        <v>15641</v>
      </c>
      <c r="D505" s="72" t="s">
        <v>15251</v>
      </c>
      <c r="E505" s="72" t="s">
        <v>6933</v>
      </c>
      <c r="F505" s="72" t="s">
        <v>15280</v>
      </c>
      <c r="G505" s="45"/>
      <c r="H505" s="45"/>
      <c r="I505" s="45"/>
      <c r="J505" s="45"/>
    </row>
    <row r="506" spans="1:10" ht="14.1" customHeight="1" x14ac:dyDescent="0.2">
      <c r="A506" s="81">
        <v>40101701</v>
      </c>
      <c r="B506" s="69" t="str">
        <f t="shared" ref="B506:B511" ca="1" si="22">IFERROR(INDEX(UNSPSCDes,MATCH(INDIRECT(ADDRESS(ROW(),COLUMN()-1,4)),UNSPSCCode,0)),"")</f>
        <v>Aires acondicionados</v>
      </c>
      <c r="C506" s="81" t="s">
        <v>1449</v>
      </c>
      <c r="D506" s="81">
        <v>2</v>
      </c>
      <c r="E506" s="71">
        <v>50000</v>
      </c>
      <c r="F506" s="70">
        <f t="shared" ref="F506:F511" ca="1" si="23">INDIRECT(ADDRESS(ROW(),COLUMN()-2,4))*INDIRECT(ADDRESS(ROW(),COLUMN()-1,4))</f>
        <v>100000</v>
      </c>
      <c r="G506" s="45"/>
      <c r="H506" s="45"/>
      <c r="I506" s="45"/>
      <c r="J506" s="45"/>
    </row>
    <row r="507" spans="1:10" ht="13.5" customHeight="1" x14ac:dyDescent="0.2">
      <c r="A507" s="81">
        <v>56101522</v>
      </c>
      <c r="B507" s="69" t="str">
        <f t="shared" ca="1" si="22"/>
        <v>Sillas de brazos</v>
      </c>
      <c r="C507" s="81" t="s">
        <v>1449</v>
      </c>
      <c r="D507" s="81">
        <v>6</v>
      </c>
      <c r="E507" s="71">
        <v>1200</v>
      </c>
      <c r="F507" s="70">
        <f t="shared" ca="1" si="23"/>
        <v>7200</v>
      </c>
      <c r="G507" s="45"/>
      <c r="H507" s="45"/>
      <c r="I507" s="45"/>
      <c r="J507" s="45"/>
    </row>
    <row r="508" spans="1:10" ht="13.5" customHeight="1" x14ac:dyDescent="0.2">
      <c r="A508" s="81">
        <v>56101703</v>
      </c>
      <c r="B508" s="69" t="str">
        <f t="shared" ca="1" si="22"/>
        <v>Escritorios</v>
      </c>
      <c r="C508" s="81" t="s">
        <v>1449</v>
      </c>
      <c r="D508" s="81">
        <v>2</v>
      </c>
      <c r="E508" s="71">
        <v>35000</v>
      </c>
      <c r="F508" s="70">
        <f t="shared" ca="1" si="23"/>
        <v>70000</v>
      </c>
      <c r="G508" s="45"/>
      <c r="H508" s="45"/>
      <c r="I508" s="45"/>
      <c r="J508" s="45"/>
    </row>
    <row r="509" spans="1:10" ht="13.5" customHeight="1" x14ac:dyDescent="0.2">
      <c r="A509" s="81">
        <v>56101716</v>
      </c>
      <c r="B509" s="69" t="str">
        <f t="shared" ca="1" si="22"/>
        <v>Gavetas organizadoras para el escritorio</v>
      </c>
      <c r="C509" s="81" t="s">
        <v>1449</v>
      </c>
      <c r="D509" s="81">
        <v>3</v>
      </c>
      <c r="E509" s="71">
        <v>12000</v>
      </c>
      <c r="F509" s="70">
        <f t="shared" ca="1" si="23"/>
        <v>36000</v>
      </c>
      <c r="G509" s="45"/>
      <c r="H509" s="45"/>
      <c r="I509" s="45"/>
      <c r="J509" s="45"/>
    </row>
    <row r="510" spans="1:10" ht="13.5" customHeight="1" x14ac:dyDescent="0.2">
      <c r="A510" s="81">
        <v>56112103</v>
      </c>
      <c r="B510" s="69" t="str">
        <f t="shared" ca="1" si="22"/>
        <v>Sillas para visitantes</v>
      </c>
      <c r="C510" s="81" t="s">
        <v>1449</v>
      </c>
      <c r="D510" s="81">
        <v>5</v>
      </c>
      <c r="E510" s="71">
        <v>8960</v>
      </c>
      <c r="F510" s="70">
        <f t="shared" ca="1" si="23"/>
        <v>44800</v>
      </c>
      <c r="G510" s="45"/>
      <c r="H510" s="45"/>
      <c r="I510" s="45"/>
      <c r="J510" s="45"/>
    </row>
    <row r="511" spans="1:10" ht="13.5" customHeight="1" x14ac:dyDescent="0.2">
      <c r="A511" s="81">
        <v>56112104</v>
      </c>
      <c r="B511" s="69" t="str">
        <f t="shared" ca="1" si="22"/>
        <v>Sillas para ejecutivos</v>
      </c>
      <c r="C511" s="81" t="s">
        <v>1449</v>
      </c>
      <c r="D511" s="81">
        <v>6</v>
      </c>
      <c r="E511" s="71">
        <v>12500</v>
      </c>
      <c r="F511" s="70">
        <f t="shared" ca="1" si="23"/>
        <v>75000</v>
      </c>
      <c r="G511" s="45"/>
      <c r="H511" s="45"/>
      <c r="I511" s="45"/>
      <c r="J511" s="45"/>
    </row>
    <row r="512" spans="1:10" ht="14.1" customHeight="1" x14ac:dyDescent="0.2">
      <c r="A512" s="45"/>
      <c r="B512" s="45"/>
      <c r="C512" s="45"/>
      <c r="D512" s="45"/>
      <c r="E512" s="73" t="s">
        <v>12551</v>
      </c>
      <c r="F512" s="74">
        <f ca="1">SUM(Table322[MONTO TOTAL ESTIMADO])</f>
        <v>333000</v>
      </c>
      <c r="G512" s="45"/>
      <c r="H512" s="45" t="str">
        <f>C499</f>
        <v>Bienes</v>
      </c>
      <c r="I512" s="45" t="str">
        <f>E499</f>
        <v>Sí</v>
      </c>
      <c r="J512" s="45" t="str">
        <f>D499</f>
        <v>Compras por debajo del Umbral</v>
      </c>
    </row>
    <row r="513" spans="1:10" ht="14.1" customHeight="1" thickBot="1" x14ac:dyDescent="0.3"/>
    <row r="514" spans="1:10" ht="33.75" customHeight="1" thickBot="1" x14ac:dyDescent="0.25">
      <c r="A514" s="64" t="s">
        <v>16383</v>
      </c>
      <c r="B514" s="64" t="s">
        <v>161</v>
      </c>
      <c r="C514" s="64" t="s">
        <v>11725</v>
      </c>
      <c r="D514" s="64" t="s">
        <v>14379</v>
      </c>
      <c r="E514" s="64" t="s">
        <v>10963</v>
      </c>
      <c r="F514" s="64" t="s">
        <v>11096</v>
      </c>
      <c r="G514" s="45"/>
      <c r="H514" s="45"/>
      <c r="I514" s="45"/>
      <c r="J514" s="45"/>
    </row>
    <row r="515" spans="1:10" ht="13.5" customHeight="1" thickBot="1" x14ac:dyDescent="0.25">
      <c r="A515" s="85" t="s">
        <v>18842</v>
      </c>
      <c r="B515" s="85" t="s">
        <v>18843</v>
      </c>
      <c r="C515" s="85" t="s">
        <v>17798</v>
      </c>
      <c r="D515" s="66" t="s">
        <v>17483</v>
      </c>
      <c r="E515" s="66" t="s">
        <v>17854</v>
      </c>
      <c r="F515" s="66"/>
      <c r="G515" s="45"/>
      <c r="H515" s="45"/>
      <c r="I515" s="45"/>
      <c r="J515" s="45"/>
    </row>
    <row r="516" spans="1:10" ht="14.1" customHeight="1" thickBot="1" x14ac:dyDescent="0.25">
      <c r="A516" s="91" t="s">
        <v>14829</v>
      </c>
      <c r="B516" s="67" t="s">
        <v>8529</v>
      </c>
      <c r="C516" s="76">
        <v>44995</v>
      </c>
      <c r="D516" s="91" t="s">
        <v>9387</v>
      </c>
      <c r="E516" s="67" t="s">
        <v>13094</v>
      </c>
      <c r="F516" s="66" t="s">
        <v>3080</v>
      </c>
      <c r="G516" s="45"/>
      <c r="H516" s="45"/>
      <c r="I516" s="45"/>
      <c r="J516" s="45"/>
    </row>
    <row r="517" spans="1:10" ht="14.1" customHeight="1" thickBot="1" x14ac:dyDescent="0.25">
      <c r="A517" s="92"/>
      <c r="B517" s="67" t="s">
        <v>1786</v>
      </c>
      <c r="C517" s="65">
        <f>IF(C516="","",IF(AND(MONTH(C516)&gt;=1,MONTH(C516)&lt;=3),1,IF(AND(MONTH(C516)&gt;=4,MONTH(C516)&lt;=6),2,IF(AND(MONTH(C516)&gt;=7,MONTH(C516)&lt;=9),3,4))))</f>
        <v>1</v>
      </c>
      <c r="D517" s="92"/>
      <c r="E517" s="67" t="s">
        <v>2417</v>
      </c>
      <c r="F517" s="66" t="s">
        <v>11113</v>
      </c>
      <c r="G517" s="45"/>
      <c r="H517" s="45"/>
      <c r="I517" s="45"/>
      <c r="J517" s="45"/>
    </row>
    <row r="518" spans="1:10" ht="14.1" customHeight="1" thickBot="1" x14ac:dyDescent="0.25">
      <c r="A518" s="92"/>
      <c r="B518" s="67" t="s">
        <v>12943</v>
      </c>
      <c r="C518" s="76">
        <v>45000</v>
      </c>
      <c r="D518" s="92"/>
      <c r="E518" s="67" t="s">
        <v>3073</v>
      </c>
      <c r="F518" s="66" t="s">
        <v>11113</v>
      </c>
      <c r="G518" s="45"/>
      <c r="H518" s="45"/>
      <c r="I518" s="45"/>
      <c r="J518" s="45"/>
    </row>
    <row r="519" spans="1:10" ht="14.1" customHeight="1" thickBot="1" x14ac:dyDescent="0.25">
      <c r="A519" s="92"/>
      <c r="B519" s="67" t="s">
        <v>1786</v>
      </c>
      <c r="C519" s="65">
        <f>IF(C518="","",IF(AND(MONTH(C518)&gt;=1,MONTH(C518)&lt;=3),1,IF(AND(MONTH(C518)&gt;=4,MONTH(C518)&lt;=6),2,IF(AND(MONTH(C518)&gt;=7,MONTH(C518)&lt;=9),3,4))))</f>
        <v>1</v>
      </c>
      <c r="D519" s="92"/>
      <c r="E519" s="67" t="s">
        <v>13193</v>
      </c>
      <c r="F519" s="66" t="s">
        <v>11113</v>
      </c>
      <c r="G519" s="45"/>
      <c r="H519" s="45"/>
      <c r="I519" s="45"/>
      <c r="J519" s="45"/>
    </row>
    <row r="520" spans="1:10" ht="14.1" customHeight="1" thickBot="1" x14ac:dyDescent="0.25">
      <c r="A520" s="45"/>
      <c r="B520" s="45"/>
      <c r="C520" s="45"/>
      <c r="D520" s="45"/>
      <c r="E520" s="45"/>
      <c r="F520" s="45"/>
      <c r="G520" s="45"/>
      <c r="H520" s="45"/>
      <c r="I520" s="45"/>
      <c r="J520" s="45"/>
    </row>
    <row r="521" spans="1:10" ht="14.1" customHeight="1" thickBot="1" x14ac:dyDescent="0.25">
      <c r="A521" s="72" t="s">
        <v>15735</v>
      </c>
      <c r="B521" s="72" t="s">
        <v>16146</v>
      </c>
      <c r="C521" s="72" t="s">
        <v>15641</v>
      </c>
      <c r="D521" s="72" t="s">
        <v>15251</v>
      </c>
      <c r="E521" s="72" t="s">
        <v>6933</v>
      </c>
      <c r="F521" s="72" t="s">
        <v>15280</v>
      </c>
      <c r="G521" s="45"/>
      <c r="H521" s="45"/>
      <c r="I521" s="45"/>
      <c r="J521" s="45"/>
    </row>
    <row r="522" spans="1:10" ht="14.1" customHeight="1" x14ac:dyDescent="0.2">
      <c r="A522" s="81">
        <v>60101811</v>
      </c>
      <c r="B522" s="69" t="str">
        <f ca="1">IFERROR(INDEX(UNSPSCDes,MATCH(INDIRECT(ADDRESS(ROW(),COLUMN()-1,4)),UNSPSCCode,0)),"")</f>
        <v>Vestimentas</v>
      </c>
      <c r="C522" s="81" t="s">
        <v>1449</v>
      </c>
      <c r="D522" s="81">
        <v>150</v>
      </c>
      <c r="E522" s="71">
        <v>600</v>
      </c>
      <c r="F522" s="70">
        <f ca="1">INDIRECT(ADDRESS(ROW(),COLUMN()-2,4))*INDIRECT(ADDRESS(ROW(),COLUMN()-1,4))</f>
        <v>90000</v>
      </c>
      <c r="G522" s="45"/>
      <c r="H522" s="45"/>
      <c r="I522" s="45"/>
      <c r="J522" s="45"/>
    </row>
    <row r="523" spans="1:10" ht="13.5" customHeight="1" x14ac:dyDescent="0.2">
      <c r="A523" s="81">
        <v>53102516</v>
      </c>
      <c r="B523" s="69" t="str">
        <f ca="1">IFERROR(INDEX(UNSPSCDes,MATCH(INDIRECT(ADDRESS(ROW(),COLUMN()-1,4)),UNSPSCCode,0)),"")</f>
        <v>Gorras</v>
      </c>
      <c r="C523" s="81" t="s">
        <v>1449</v>
      </c>
      <c r="D523" s="81">
        <v>50</v>
      </c>
      <c r="E523" s="71">
        <v>200</v>
      </c>
      <c r="F523" s="70">
        <f ca="1">INDIRECT(ADDRESS(ROW(),COLUMN()-2,4))*INDIRECT(ADDRESS(ROW(),COLUMN()-1,4))</f>
        <v>10000</v>
      </c>
      <c r="G523" s="45"/>
      <c r="H523" s="45"/>
      <c r="I523" s="45"/>
      <c r="J523" s="45"/>
    </row>
    <row r="524" spans="1:10" ht="13.5" customHeight="1" x14ac:dyDescent="0.2">
      <c r="A524" s="81">
        <v>53102901</v>
      </c>
      <c r="B524" s="69" t="str">
        <f ca="1">IFERROR(INDEX(UNSPSCDes,MATCH(INDIRECT(ADDRESS(ROW(),COLUMN()-1,4)),UNSPSCCode,0)),"")</f>
        <v>Ropa atlética para mujer</v>
      </c>
      <c r="C524" s="81" t="s">
        <v>1449</v>
      </c>
      <c r="D524" s="81">
        <v>20</v>
      </c>
      <c r="E524" s="71">
        <v>2200</v>
      </c>
      <c r="F524" s="70">
        <f ca="1">INDIRECT(ADDRESS(ROW(),COLUMN()-2,4))*INDIRECT(ADDRESS(ROW(),COLUMN()-1,4))</f>
        <v>44000</v>
      </c>
      <c r="G524" s="45"/>
      <c r="H524" s="45"/>
      <c r="I524" s="45"/>
      <c r="J524" s="45"/>
    </row>
    <row r="525" spans="1:10" ht="13.5" customHeight="1" x14ac:dyDescent="0.2">
      <c r="A525" s="81">
        <v>53102902</v>
      </c>
      <c r="B525" s="69" t="str">
        <f ca="1">IFERROR(INDEX(UNSPSCDes,MATCH(INDIRECT(ADDRESS(ROW(),COLUMN()-1,4)),UNSPSCCode,0)),"")</f>
        <v>Ropa atlética para hombre</v>
      </c>
      <c r="C525" s="81" t="s">
        <v>1449</v>
      </c>
      <c r="D525" s="81">
        <v>25</v>
      </c>
      <c r="E525" s="71">
        <v>2800</v>
      </c>
      <c r="F525" s="70">
        <f ca="1">INDIRECT(ADDRESS(ROW(),COLUMN()-2,4))*INDIRECT(ADDRESS(ROW(),COLUMN()-1,4))</f>
        <v>70000</v>
      </c>
      <c r="G525" s="45"/>
      <c r="H525" s="45"/>
      <c r="I525" s="45"/>
      <c r="J525" s="45"/>
    </row>
    <row r="526" spans="1:10" ht="14.1" customHeight="1" x14ac:dyDescent="0.2">
      <c r="A526" s="45"/>
      <c r="B526" s="45"/>
      <c r="C526" s="45"/>
      <c r="D526" s="45"/>
      <c r="E526" s="73" t="s">
        <v>12551</v>
      </c>
      <c r="F526" s="74">
        <f ca="1">SUM(Table323[MONTO TOTAL ESTIMADO])</f>
        <v>214000</v>
      </c>
      <c r="G526" s="45"/>
      <c r="H526" s="45" t="str">
        <f>C515</f>
        <v>Bienes</v>
      </c>
      <c r="I526" s="45" t="str">
        <f>E515</f>
        <v>No</v>
      </c>
      <c r="J526" s="45" t="str">
        <f>D515</f>
        <v>Compras Menores</v>
      </c>
    </row>
    <row r="527" spans="1:10" ht="14.1" customHeight="1" thickBot="1" x14ac:dyDescent="0.3"/>
    <row r="528" spans="1:10" ht="33.75" customHeight="1" thickBot="1" x14ac:dyDescent="0.25">
      <c r="A528" s="64" t="s">
        <v>16383</v>
      </c>
      <c r="B528" s="64" t="s">
        <v>161</v>
      </c>
      <c r="C528" s="64" t="s">
        <v>11725</v>
      </c>
      <c r="D528" s="64" t="s">
        <v>14379</v>
      </c>
      <c r="E528" s="64" t="s">
        <v>10963</v>
      </c>
      <c r="F528" s="64" t="s">
        <v>11096</v>
      </c>
      <c r="G528" s="45"/>
      <c r="H528" s="45"/>
      <c r="I528" s="45"/>
      <c r="J528" s="45"/>
    </row>
    <row r="529" spans="1:10" ht="14.1" customHeight="1" thickBot="1" x14ac:dyDescent="0.25">
      <c r="A529" s="66" t="s">
        <v>18842</v>
      </c>
      <c r="B529" s="66" t="s">
        <v>18843</v>
      </c>
      <c r="C529" s="66" t="s">
        <v>17798</v>
      </c>
      <c r="D529" s="66" t="s">
        <v>17483</v>
      </c>
      <c r="E529" s="66" t="s">
        <v>17854</v>
      </c>
      <c r="F529" s="66"/>
      <c r="G529" s="45"/>
      <c r="H529" s="45"/>
      <c r="I529" s="45"/>
      <c r="J529" s="45"/>
    </row>
    <row r="530" spans="1:10" ht="14.1" customHeight="1" thickBot="1" x14ac:dyDescent="0.25">
      <c r="A530" s="91" t="s">
        <v>14829</v>
      </c>
      <c r="B530" s="67" t="s">
        <v>8529</v>
      </c>
      <c r="C530" s="76">
        <v>45122</v>
      </c>
      <c r="D530" s="91" t="s">
        <v>9387</v>
      </c>
      <c r="E530" s="67" t="s">
        <v>13094</v>
      </c>
      <c r="F530" s="66" t="s">
        <v>3080</v>
      </c>
      <c r="G530" s="45"/>
      <c r="H530" s="45"/>
      <c r="I530" s="45"/>
      <c r="J530" s="45"/>
    </row>
    <row r="531" spans="1:10" ht="14.1" customHeight="1" thickBot="1" x14ac:dyDescent="0.25">
      <c r="A531" s="92"/>
      <c r="B531" s="67" t="s">
        <v>1786</v>
      </c>
      <c r="C531" s="65">
        <f>IF(C530="","",IF(AND(MONTH(C530)&gt;=1,MONTH(C530)&lt;=3),1,IF(AND(MONTH(C530)&gt;=4,MONTH(C530)&lt;=6),2,IF(AND(MONTH(C530)&gt;=7,MONTH(C530)&lt;=9),3,4))))</f>
        <v>3</v>
      </c>
      <c r="D531" s="92"/>
      <c r="E531" s="67" t="s">
        <v>2417</v>
      </c>
      <c r="F531" s="66" t="s">
        <v>11113</v>
      </c>
      <c r="G531" s="45"/>
      <c r="H531" s="45"/>
      <c r="I531" s="45"/>
      <c r="J531" s="45"/>
    </row>
    <row r="532" spans="1:10" ht="14.1" customHeight="1" thickBot="1" x14ac:dyDescent="0.25">
      <c r="A532" s="92"/>
      <c r="B532" s="67" t="s">
        <v>12943</v>
      </c>
      <c r="C532" s="76">
        <v>45127</v>
      </c>
      <c r="D532" s="92"/>
      <c r="E532" s="67" t="s">
        <v>3073</v>
      </c>
      <c r="F532" s="66" t="s">
        <v>11113</v>
      </c>
      <c r="G532" s="45"/>
      <c r="H532" s="45"/>
      <c r="I532" s="45"/>
      <c r="J532" s="45"/>
    </row>
    <row r="533" spans="1:10" ht="14.1" customHeight="1" thickBot="1" x14ac:dyDescent="0.25">
      <c r="A533" s="92"/>
      <c r="B533" s="67" t="s">
        <v>1786</v>
      </c>
      <c r="C533" s="65">
        <f>IF(C532="","",IF(AND(MONTH(C532)&gt;=1,MONTH(C532)&lt;=3),1,IF(AND(MONTH(C532)&gt;=4,MONTH(C532)&lt;=6),2,IF(AND(MONTH(C532)&gt;=7,MONTH(C532)&lt;=9),3,4))))</f>
        <v>3</v>
      </c>
      <c r="D533" s="92"/>
      <c r="E533" s="67" t="s">
        <v>13193</v>
      </c>
      <c r="F533" s="66" t="s">
        <v>11113</v>
      </c>
      <c r="G533" s="45"/>
      <c r="H533" s="45"/>
      <c r="I533" s="45"/>
      <c r="J533" s="45"/>
    </row>
    <row r="534" spans="1:10" ht="14.1" customHeight="1" thickBot="1" x14ac:dyDescent="0.25">
      <c r="A534" s="45"/>
      <c r="B534" s="45"/>
      <c r="C534" s="45"/>
      <c r="D534" s="45"/>
      <c r="E534" s="45"/>
      <c r="F534" s="45"/>
      <c r="G534" s="45"/>
      <c r="H534" s="45"/>
      <c r="I534" s="45"/>
      <c r="J534" s="45"/>
    </row>
    <row r="535" spans="1:10" ht="14.1" customHeight="1" thickBot="1" x14ac:dyDescent="0.25">
      <c r="A535" s="72" t="s">
        <v>15735</v>
      </c>
      <c r="B535" s="72" t="s">
        <v>16146</v>
      </c>
      <c r="C535" s="72" t="s">
        <v>15641</v>
      </c>
      <c r="D535" s="72" t="s">
        <v>15251</v>
      </c>
      <c r="E535" s="72" t="s">
        <v>6933</v>
      </c>
      <c r="F535" s="72" t="s">
        <v>15280</v>
      </c>
      <c r="G535" s="45"/>
      <c r="H535" s="45"/>
      <c r="I535" s="45"/>
      <c r="J535" s="45"/>
    </row>
    <row r="536" spans="1:10" ht="14.1" customHeight="1" x14ac:dyDescent="0.2">
      <c r="A536" s="81">
        <v>60101811</v>
      </c>
      <c r="B536" s="69" t="str">
        <f ca="1">IFERROR(INDEX(UNSPSCDes,MATCH(INDIRECT(ADDRESS(ROW(),COLUMN()-1,4)),UNSPSCCode,0)),"")</f>
        <v>Vestimentas</v>
      </c>
      <c r="C536" s="81" t="s">
        <v>1449</v>
      </c>
      <c r="D536" s="81">
        <v>150</v>
      </c>
      <c r="E536" s="71">
        <v>600</v>
      </c>
      <c r="F536" s="70">
        <f ca="1">INDIRECT(ADDRESS(ROW(),COLUMN()-2,4))*INDIRECT(ADDRESS(ROW(),COLUMN()-1,4))</f>
        <v>90000</v>
      </c>
      <c r="G536" s="45"/>
      <c r="H536" s="45"/>
      <c r="I536" s="45"/>
      <c r="J536" s="45"/>
    </row>
    <row r="537" spans="1:10" ht="13.5" customHeight="1" x14ac:dyDescent="0.2">
      <c r="A537" s="81">
        <v>53102516</v>
      </c>
      <c r="B537" s="69" t="str">
        <f ca="1">IFERROR(INDEX(UNSPSCDes,MATCH(INDIRECT(ADDRESS(ROW(),COLUMN()-1,4)),UNSPSCCode,0)),"")</f>
        <v>Gorras</v>
      </c>
      <c r="C537" s="81" t="s">
        <v>1449</v>
      </c>
      <c r="D537" s="81">
        <v>50</v>
      </c>
      <c r="E537" s="71">
        <v>200</v>
      </c>
      <c r="F537" s="70">
        <f ca="1">INDIRECT(ADDRESS(ROW(),COLUMN()-2,4))*INDIRECT(ADDRESS(ROW(),COLUMN()-1,4))</f>
        <v>10000</v>
      </c>
      <c r="G537" s="45"/>
      <c r="H537" s="45"/>
      <c r="I537" s="45"/>
      <c r="J537" s="45"/>
    </row>
    <row r="538" spans="1:10" ht="13.5" customHeight="1" x14ac:dyDescent="0.2">
      <c r="A538" s="81">
        <v>53102901</v>
      </c>
      <c r="B538" s="69" t="str">
        <f ca="1">IFERROR(INDEX(UNSPSCDes,MATCH(INDIRECT(ADDRESS(ROW(),COLUMN()-1,4)),UNSPSCCode,0)),"")</f>
        <v>Ropa atlética para mujer</v>
      </c>
      <c r="C538" s="81" t="s">
        <v>1449</v>
      </c>
      <c r="D538" s="81">
        <v>40</v>
      </c>
      <c r="E538" s="71">
        <v>2200</v>
      </c>
      <c r="F538" s="70">
        <f ca="1">INDIRECT(ADDRESS(ROW(),COLUMN()-2,4))*INDIRECT(ADDRESS(ROW(),COLUMN()-1,4))</f>
        <v>88000</v>
      </c>
      <c r="G538" s="45"/>
      <c r="H538" s="45"/>
      <c r="I538" s="45"/>
      <c r="J538" s="45"/>
    </row>
    <row r="539" spans="1:10" ht="13.5" customHeight="1" x14ac:dyDescent="0.2">
      <c r="A539" s="81">
        <v>53102902</v>
      </c>
      <c r="B539" s="69" t="str">
        <f ca="1">IFERROR(INDEX(UNSPSCDes,MATCH(INDIRECT(ADDRESS(ROW(),COLUMN()-1,4)),UNSPSCCode,0)),"")</f>
        <v>Ropa atlética para hombre</v>
      </c>
      <c r="C539" s="81" t="s">
        <v>1449</v>
      </c>
      <c r="D539" s="81">
        <v>50</v>
      </c>
      <c r="E539" s="71">
        <v>2800</v>
      </c>
      <c r="F539" s="70">
        <f ca="1">INDIRECT(ADDRESS(ROW(),COLUMN()-2,4))*INDIRECT(ADDRESS(ROW(),COLUMN()-1,4))</f>
        <v>140000</v>
      </c>
      <c r="G539" s="45"/>
      <c r="H539" s="45"/>
      <c r="I539" s="45"/>
      <c r="J539" s="45"/>
    </row>
    <row r="540" spans="1:10" ht="14.1" customHeight="1" x14ac:dyDescent="0.2">
      <c r="A540" s="45"/>
      <c r="B540" s="45"/>
      <c r="C540" s="45"/>
      <c r="D540" s="45"/>
      <c r="E540" s="73" t="s">
        <v>12551</v>
      </c>
      <c r="F540" s="74">
        <f ca="1">SUM(Table324[MONTO TOTAL ESTIMADO])</f>
        <v>328000</v>
      </c>
      <c r="G540" s="45"/>
      <c r="H540" s="45" t="str">
        <f>C529</f>
        <v>Bienes</v>
      </c>
      <c r="I540" s="45" t="str">
        <f>E529</f>
        <v>No</v>
      </c>
      <c r="J540" s="45" t="str">
        <f>D529</f>
        <v>Compras Menores</v>
      </c>
    </row>
    <row r="541" spans="1:10" ht="14.1" customHeight="1" thickBot="1" x14ac:dyDescent="0.3"/>
    <row r="542" spans="1:10" ht="33.75" customHeight="1" thickBot="1" x14ac:dyDescent="0.25">
      <c r="A542" s="64" t="s">
        <v>16383</v>
      </c>
      <c r="B542" s="64" t="s">
        <v>161</v>
      </c>
      <c r="C542" s="64" t="s">
        <v>11725</v>
      </c>
      <c r="D542" s="64" t="s">
        <v>14379</v>
      </c>
      <c r="E542" s="64" t="s">
        <v>10963</v>
      </c>
      <c r="F542" s="64" t="s">
        <v>11096</v>
      </c>
      <c r="G542" s="45"/>
      <c r="H542" s="45"/>
      <c r="I542" s="45"/>
      <c r="J542" s="45"/>
    </row>
    <row r="543" spans="1:10" ht="13.5" customHeight="1" thickBot="1" x14ac:dyDescent="0.25">
      <c r="A543" s="85" t="s">
        <v>18844</v>
      </c>
      <c r="B543" s="85" t="s">
        <v>18845</v>
      </c>
      <c r="C543" s="66" t="s">
        <v>6799</v>
      </c>
      <c r="D543" s="66" t="s">
        <v>10172</v>
      </c>
      <c r="E543" s="66" t="s">
        <v>8856</v>
      </c>
      <c r="F543" s="66"/>
      <c r="G543" s="45"/>
      <c r="H543" s="45"/>
      <c r="I543" s="45"/>
      <c r="J543" s="45"/>
    </row>
    <row r="544" spans="1:10" ht="14.1" customHeight="1" thickBot="1" x14ac:dyDescent="0.25">
      <c r="A544" s="91" t="s">
        <v>14829</v>
      </c>
      <c r="B544" s="67" t="s">
        <v>8529</v>
      </c>
      <c r="C544" s="76">
        <v>44936</v>
      </c>
      <c r="D544" s="91" t="s">
        <v>9387</v>
      </c>
      <c r="E544" s="67" t="s">
        <v>13094</v>
      </c>
      <c r="F544" s="66" t="s">
        <v>3080</v>
      </c>
      <c r="G544" s="45"/>
      <c r="H544" s="45"/>
      <c r="I544" s="45"/>
      <c r="J544" s="45"/>
    </row>
    <row r="545" spans="1:10" ht="14.1" customHeight="1" thickBot="1" x14ac:dyDescent="0.25">
      <c r="A545" s="92"/>
      <c r="B545" s="67" t="s">
        <v>1786</v>
      </c>
      <c r="C545" s="84">
        <f>IF(C544="","",IF(AND(MONTH(C544)&gt;=1,MONTH(C544)&lt;=3),1,IF(AND(MONTH(C544)&gt;=4,MONTH(C544)&lt;=6),2,IF(AND(MONTH(C544)&gt;=7,MONTH(C544)&lt;=9),3,4))))</f>
        <v>1</v>
      </c>
      <c r="D545" s="92"/>
      <c r="E545" s="67" t="s">
        <v>2417</v>
      </c>
      <c r="F545" s="66" t="s">
        <v>11113</v>
      </c>
      <c r="G545" s="45"/>
      <c r="H545" s="45"/>
      <c r="I545" s="45"/>
      <c r="J545" s="45"/>
    </row>
    <row r="546" spans="1:10" ht="14.1" customHeight="1" thickBot="1" x14ac:dyDescent="0.25">
      <c r="A546" s="92"/>
      <c r="B546" s="67" t="s">
        <v>12943</v>
      </c>
      <c r="C546" s="76">
        <v>44941</v>
      </c>
      <c r="D546" s="92"/>
      <c r="E546" s="67" t="s">
        <v>3073</v>
      </c>
      <c r="F546" s="66" t="s">
        <v>11113</v>
      </c>
      <c r="G546" s="45"/>
      <c r="H546" s="45"/>
      <c r="I546" s="45"/>
      <c r="J546" s="45"/>
    </row>
    <row r="547" spans="1:10" ht="14.1" customHeight="1" thickBot="1" x14ac:dyDescent="0.25">
      <c r="A547" s="92"/>
      <c r="B547" s="67" t="s">
        <v>1786</v>
      </c>
      <c r="C547" s="84">
        <f>IF(C546="","",IF(AND(MONTH(C546)&gt;=1,MONTH(C546)&lt;=3),1,IF(AND(MONTH(C546)&gt;=4,MONTH(C546)&lt;=6),2,IF(AND(MONTH(C546)&gt;=7,MONTH(C546)&lt;=9),3,4))))</f>
        <v>1</v>
      </c>
      <c r="D547" s="92"/>
      <c r="E547" s="67" t="s">
        <v>13193</v>
      </c>
      <c r="F547" s="66" t="s">
        <v>11113</v>
      </c>
      <c r="G547" s="45"/>
      <c r="H547" s="45"/>
      <c r="I547" s="45"/>
      <c r="J547" s="45"/>
    </row>
    <row r="548" spans="1:10" ht="14.1" customHeight="1" thickBot="1" x14ac:dyDescent="0.25">
      <c r="A548" s="45"/>
      <c r="B548" s="45"/>
      <c r="C548" s="45"/>
      <c r="D548" s="45"/>
      <c r="E548" s="45"/>
      <c r="F548" s="45"/>
      <c r="G548" s="45"/>
      <c r="H548" s="45"/>
      <c r="I548" s="45"/>
      <c r="J548" s="45"/>
    </row>
    <row r="549" spans="1:10" ht="14.1" customHeight="1" thickBot="1" x14ac:dyDescent="0.25">
      <c r="A549" s="72" t="s">
        <v>15735</v>
      </c>
      <c r="B549" s="72" t="s">
        <v>16146</v>
      </c>
      <c r="C549" s="72" t="s">
        <v>15641</v>
      </c>
      <c r="D549" s="72" t="s">
        <v>15251</v>
      </c>
      <c r="E549" s="72" t="s">
        <v>6933</v>
      </c>
      <c r="F549" s="72" t="s">
        <v>15280</v>
      </c>
      <c r="G549" s="45"/>
      <c r="H549" s="45"/>
      <c r="I549" s="45"/>
      <c r="J549" s="45"/>
    </row>
    <row r="550" spans="1:10" ht="13.5" customHeight="1" x14ac:dyDescent="0.2">
      <c r="A550" s="81">
        <v>73131505</v>
      </c>
      <c r="B550" s="69" t="str">
        <f ca="1">IFERROR(INDEX(UNSPSCDes,MATCH(INDIRECT(ADDRESS(ROW(),COLUMN()-1,4)),UNSPSCCode,0)),"")</f>
        <v>Servicios de elaboración de bebidas de agua</v>
      </c>
      <c r="C550" s="87" t="s">
        <v>1449</v>
      </c>
      <c r="D550" s="81">
        <v>1</v>
      </c>
      <c r="E550" s="71">
        <v>16000</v>
      </c>
      <c r="F550" s="70">
        <f ca="1">INDIRECT(ADDRESS(ROW(),COLUMN()-2,4))*INDIRECT(ADDRESS(ROW(),COLUMN()-1,4))</f>
        <v>16000</v>
      </c>
      <c r="G550" s="45"/>
      <c r="H550" s="45"/>
      <c r="I550" s="45"/>
      <c r="J550" s="45"/>
    </row>
    <row r="551" spans="1:10" ht="13.5" customHeight="1" x14ac:dyDescent="0.2">
      <c r="A551" s="81">
        <v>72102103</v>
      </c>
      <c r="B551" s="69" t="str">
        <f ca="1">IFERROR(INDEX(UNSPSCDes,MATCH(INDIRECT(ADDRESS(ROW(),COLUMN()-1,4)),UNSPSCCode,0)),"")</f>
        <v>Servicios de exterminación o fumigación</v>
      </c>
      <c r="C551" s="87" t="s">
        <v>1449</v>
      </c>
      <c r="D551" s="81">
        <v>1</v>
      </c>
      <c r="E551" s="71">
        <v>50000</v>
      </c>
      <c r="F551" s="70">
        <f ca="1">INDIRECT(ADDRESS(ROW(),COLUMN()-2,4))*INDIRECT(ADDRESS(ROW(),COLUMN()-1,4))</f>
        <v>50000</v>
      </c>
      <c r="G551" s="45"/>
      <c r="H551" s="45"/>
      <c r="I551" s="45"/>
      <c r="J551" s="45"/>
    </row>
    <row r="552" spans="1:10" ht="13.5" customHeight="1" x14ac:dyDescent="0.2">
      <c r="A552" s="81">
        <v>76111801</v>
      </c>
      <c r="B552" s="69" t="str">
        <f ca="1">IFERROR(INDEX(UNSPSCDes,MATCH(INDIRECT(ADDRESS(ROW(),COLUMN()-1,4)),UNSPSCCode,0)),"")</f>
        <v>Limpieza de carros o barcos</v>
      </c>
      <c r="C552" s="87" t="s">
        <v>1449</v>
      </c>
      <c r="D552" s="81">
        <v>185</v>
      </c>
      <c r="E552" s="71">
        <v>375</v>
      </c>
      <c r="F552" s="70">
        <f ca="1">INDIRECT(ADDRESS(ROW(),COLUMN()-2,4))*INDIRECT(ADDRESS(ROW(),COLUMN()-1,4))</f>
        <v>69375</v>
      </c>
      <c r="G552" s="45"/>
      <c r="H552" s="45"/>
      <c r="I552" s="45"/>
      <c r="J552" s="45"/>
    </row>
    <row r="553" spans="1:10" ht="13.5" customHeight="1" x14ac:dyDescent="0.2">
      <c r="A553" s="81">
        <v>76111801</v>
      </c>
      <c r="B553" s="69" t="str">
        <f ca="1">IFERROR(INDEX(UNSPSCDes,MATCH(INDIRECT(ADDRESS(ROW(),COLUMN()-1,4)),UNSPSCCode,0)),"")</f>
        <v>Limpieza de carros o barcos</v>
      </c>
      <c r="C553" s="87" t="s">
        <v>1449</v>
      </c>
      <c r="D553" s="81">
        <v>15</v>
      </c>
      <c r="E553" s="71">
        <v>525</v>
      </c>
      <c r="F553" s="70">
        <f ca="1">INDIRECT(ADDRESS(ROW(),COLUMN()-2,4))*INDIRECT(ADDRESS(ROW(),COLUMN()-1,4))</f>
        <v>7875</v>
      </c>
      <c r="G553" s="45"/>
      <c r="H553" s="45"/>
      <c r="I553" s="45"/>
      <c r="J553" s="45"/>
    </row>
    <row r="554" spans="1:10" ht="14.1" customHeight="1" x14ac:dyDescent="0.2">
      <c r="A554" s="45"/>
      <c r="B554" s="45"/>
      <c r="C554" s="45"/>
      <c r="D554" s="45"/>
      <c r="E554" s="73" t="s">
        <v>12551</v>
      </c>
      <c r="F554" s="74">
        <f ca="1">SUM(Table325[MONTO TOTAL ESTIMADO])</f>
        <v>143250</v>
      </c>
      <c r="G554" s="45"/>
      <c r="H554" s="45" t="str">
        <f>C543</f>
        <v>Servicios</v>
      </c>
      <c r="I554" s="45" t="str">
        <f>E543</f>
        <v>Sí</v>
      </c>
      <c r="J554" s="45" t="str">
        <f>D543</f>
        <v>Compras por debajo del Umbral</v>
      </c>
    </row>
    <row r="555" spans="1:10" ht="14.1" customHeight="1" thickBot="1" x14ac:dyDescent="0.3"/>
    <row r="556" spans="1:10" ht="33.75" customHeight="1" thickBot="1" x14ac:dyDescent="0.25">
      <c r="A556" s="64" t="s">
        <v>16383</v>
      </c>
      <c r="B556" s="64" t="s">
        <v>161</v>
      </c>
      <c r="C556" s="64" t="s">
        <v>11725</v>
      </c>
      <c r="D556" s="64" t="s">
        <v>14379</v>
      </c>
      <c r="E556" s="64" t="s">
        <v>10963</v>
      </c>
      <c r="F556" s="64" t="s">
        <v>11096</v>
      </c>
      <c r="G556" s="45"/>
      <c r="H556" s="45"/>
      <c r="I556" s="45"/>
      <c r="J556" s="45"/>
    </row>
    <row r="557" spans="1:10" ht="13.5" customHeight="1" thickBot="1" x14ac:dyDescent="0.25">
      <c r="A557" s="85" t="s">
        <v>18844</v>
      </c>
      <c r="B557" s="85" t="s">
        <v>18845</v>
      </c>
      <c r="C557" s="66" t="s">
        <v>6799</v>
      </c>
      <c r="D557" s="66" t="s">
        <v>10172</v>
      </c>
      <c r="E557" s="66" t="s">
        <v>8856</v>
      </c>
      <c r="F557" s="66"/>
      <c r="G557" s="45"/>
      <c r="H557" s="45"/>
      <c r="I557" s="45"/>
      <c r="J557" s="45"/>
    </row>
    <row r="558" spans="1:10" ht="14.1" customHeight="1" thickBot="1" x14ac:dyDescent="0.25">
      <c r="A558" s="91" t="s">
        <v>14829</v>
      </c>
      <c r="B558" s="67" t="s">
        <v>8529</v>
      </c>
      <c r="C558" s="76">
        <v>45026</v>
      </c>
      <c r="D558" s="91" t="s">
        <v>9387</v>
      </c>
      <c r="E558" s="67" t="s">
        <v>13094</v>
      </c>
      <c r="F558" s="66" t="s">
        <v>3080</v>
      </c>
      <c r="G558" s="45"/>
      <c r="H558" s="45"/>
      <c r="I558" s="45"/>
      <c r="J558" s="45"/>
    </row>
    <row r="559" spans="1:10" ht="14.1" customHeight="1" thickBot="1" x14ac:dyDescent="0.25">
      <c r="A559" s="92"/>
      <c r="B559" s="67" t="s">
        <v>1786</v>
      </c>
      <c r="C559" s="84">
        <f>IF(C558="","",IF(AND(MONTH(C558)&gt;=1,MONTH(C558)&lt;=3),1,IF(AND(MONTH(C558)&gt;=4,MONTH(C558)&lt;=6),2,IF(AND(MONTH(C558)&gt;=7,MONTH(C558)&lt;=9),3,4))))</f>
        <v>2</v>
      </c>
      <c r="D559" s="92"/>
      <c r="E559" s="67" t="s">
        <v>2417</v>
      </c>
      <c r="F559" s="66" t="s">
        <v>11113</v>
      </c>
      <c r="G559" s="45"/>
      <c r="H559" s="45"/>
      <c r="I559" s="45"/>
      <c r="J559" s="45"/>
    </row>
    <row r="560" spans="1:10" ht="14.1" customHeight="1" thickBot="1" x14ac:dyDescent="0.25">
      <c r="A560" s="92"/>
      <c r="B560" s="67" t="s">
        <v>12943</v>
      </c>
      <c r="C560" s="76">
        <v>45031</v>
      </c>
      <c r="D560" s="92"/>
      <c r="E560" s="67" t="s">
        <v>3073</v>
      </c>
      <c r="F560" s="66" t="s">
        <v>11113</v>
      </c>
      <c r="G560" s="45"/>
      <c r="H560" s="45"/>
      <c r="I560" s="45"/>
      <c r="J560" s="45"/>
    </row>
    <row r="561" spans="1:10" ht="14.1" customHeight="1" thickBot="1" x14ac:dyDescent="0.25">
      <c r="A561" s="92"/>
      <c r="B561" s="67" t="s">
        <v>1786</v>
      </c>
      <c r="C561" s="84">
        <f>IF(C560="","",IF(AND(MONTH(C560)&gt;=1,MONTH(C560)&lt;=3),1,IF(AND(MONTH(C560)&gt;=4,MONTH(C560)&lt;=6),2,IF(AND(MONTH(C560)&gt;=7,MONTH(C560)&lt;=9),3,4))))</f>
        <v>2</v>
      </c>
      <c r="D561" s="92"/>
      <c r="E561" s="67" t="s">
        <v>13193</v>
      </c>
      <c r="F561" s="66" t="s">
        <v>11113</v>
      </c>
      <c r="G561" s="45"/>
      <c r="H561" s="45"/>
      <c r="I561" s="45"/>
      <c r="J561" s="45"/>
    </row>
    <row r="562" spans="1:10" ht="14.1" customHeight="1" thickBot="1" x14ac:dyDescent="0.25">
      <c r="A562" s="45"/>
      <c r="B562" s="45"/>
      <c r="C562" s="45"/>
      <c r="D562" s="45"/>
      <c r="E562" s="45"/>
      <c r="F562" s="45"/>
      <c r="G562" s="45"/>
      <c r="H562" s="45"/>
      <c r="I562" s="45"/>
      <c r="J562" s="45"/>
    </row>
    <row r="563" spans="1:10" ht="14.1" customHeight="1" thickBot="1" x14ac:dyDescent="0.25">
      <c r="A563" s="72" t="s">
        <v>15735</v>
      </c>
      <c r="B563" s="72" t="s">
        <v>16146</v>
      </c>
      <c r="C563" s="72" t="s">
        <v>15641</v>
      </c>
      <c r="D563" s="72" t="s">
        <v>15251</v>
      </c>
      <c r="E563" s="72" t="s">
        <v>6933</v>
      </c>
      <c r="F563" s="72" t="s">
        <v>15280</v>
      </c>
      <c r="G563" s="45"/>
      <c r="H563" s="45"/>
      <c r="I563" s="45"/>
      <c r="J563" s="45"/>
    </row>
    <row r="564" spans="1:10" ht="14.1" customHeight="1" x14ac:dyDescent="0.2">
      <c r="A564" s="81">
        <v>73131505</v>
      </c>
      <c r="B564" s="69" t="str">
        <f ca="1">IFERROR(INDEX(UNSPSCDes,MATCH(INDIRECT(ADDRESS(ROW(),COLUMN()-1,4)),UNSPSCCode,0)),"")</f>
        <v>Servicios de elaboración de bebidas de agua</v>
      </c>
      <c r="C564" s="81" t="s">
        <v>1449</v>
      </c>
      <c r="D564" s="81">
        <v>1</v>
      </c>
      <c r="E564" s="71">
        <v>16000</v>
      </c>
      <c r="F564" s="70">
        <f ca="1">INDIRECT(ADDRESS(ROW(),COLUMN()-2,4))*INDIRECT(ADDRESS(ROW(),COLUMN()-1,4))</f>
        <v>16000</v>
      </c>
      <c r="G564" s="45"/>
      <c r="H564" s="45"/>
      <c r="I564" s="45"/>
      <c r="J564" s="45"/>
    </row>
    <row r="565" spans="1:10" ht="13.5" customHeight="1" x14ac:dyDescent="0.2">
      <c r="A565" s="81">
        <v>72102103</v>
      </c>
      <c r="B565" s="69" t="str">
        <f ca="1">IFERROR(INDEX(UNSPSCDes,MATCH(INDIRECT(ADDRESS(ROW(),COLUMN()-1,4)),UNSPSCCode,0)),"")</f>
        <v>Servicios de exterminación o fumigación</v>
      </c>
      <c r="C565" s="81" t="s">
        <v>1449</v>
      </c>
      <c r="D565" s="81">
        <v>1</v>
      </c>
      <c r="E565" s="71">
        <v>50000</v>
      </c>
      <c r="F565" s="70">
        <f ca="1">INDIRECT(ADDRESS(ROW(),COLUMN()-2,4))*INDIRECT(ADDRESS(ROW(),COLUMN()-1,4))</f>
        <v>50000</v>
      </c>
      <c r="G565" s="45"/>
      <c r="H565" s="45"/>
      <c r="I565" s="45"/>
      <c r="J565" s="45"/>
    </row>
    <row r="566" spans="1:10" ht="13.5" customHeight="1" x14ac:dyDescent="0.2">
      <c r="A566" s="81">
        <v>76111801</v>
      </c>
      <c r="B566" s="69" t="str">
        <f ca="1">IFERROR(INDEX(UNSPSCDes,MATCH(INDIRECT(ADDRESS(ROW(),COLUMN()-1,4)),UNSPSCCode,0)),"")</f>
        <v>Limpieza de carros o barcos</v>
      </c>
      <c r="C566" s="81" t="s">
        <v>1449</v>
      </c>
      <c r="D566" s="81">
        <v>185</v>
      </c>
      <c r="E566" s="71">
        <v>375</v>
      </c>
      <c r="F566" s="70">
        <f ca="1">INDIRECT(ADDRESS(ROW(),COLUMN()-2,4))*INDIRECT(ADDRESS(ROW(),COLUMN()-1,4))</f>
        <v>69375</v>
      </c>
      <c r="G566" s="45"/>
      <c r="H566" s="45"/>
      <c r="I566" s="45"/>
      <c r="J566" s="45"/>
    </row>
    <row r="567" spans="1:10" ht="13.5" customHeight="1" x14ac:dyDescent="0.2">
      <c r="A567" s="81">
        <v>76111801</v>
      </c>
      <c r="B567" s="69" t="str">
        <f ca="1">IFERROR(INDEX(UNSPSCDes,MATCH(INDIRECT(ADDRESS(ROW(),COLUMN()-1,4)),UNSPSCCode,0)),"")</f>
        <v>Limpieza de carros o barcos</v>
      </c>
      <c r="C567" s="81" t="s">
        <v>1449</v>
      </c>
      <c r="D567" s="81">
        <v>15</v>
      </c>
      <c r="E567" s="71">
        <v>525</v>
      </c>
      <c r="F567" s="70">
        <f ca="1">INDIRECT(ADDRESS(ROW(),COLUMN()-2,4))*INDIRECT(ADDRESS(ROW(),COLUMN()-1,4))</f>
        <v>7875</v>
      </c>
      <c r="G567" s="45"/>
      <c r="H567" s="45"/>
      <c r="I567" s="45"/>
      <c r="J567" s="45"/>
    </row>
    <row r="568" spans="1:10" ht="14.1" customHeight="1" x14ac:dyDescent="0.2">
      <c r="A568" s="45"/>
      <c r="B568" s="45"/>
      <c r="C568" s="45"/>
      <c r="D568" s="45"/>
      <c r="E568" s="73" t="s">
        <v>12551</v>
      </c>
      <c r="F568" s="74">
        <f ca="1">SUM(Table326[MONTO TOTAL ESTIMADO])</f>
        <v>143250</v>
      </c>
      <c r="G568" s="45"/>
      <c r="H568" s="45" t="str">
        <f>C557</f>
        <v>Servicios</v>
      </c>
      <c r="I568" s="45" t="str">
        <f>E557</f>
        <v>Sí</v>
      </c>
      <c r="J568" s="45" t="str">
        <f>D557</f>
        <v>Compras por debajo del Umbral</v>
      </c>
    </row>
    <row r="569" spans="1:10" ht="14.1" customHeight="1" thickBot="1" x14ac:dyDescent="0.3"/>
    <row r="570" spans="1:10" ht="33.75" customHeight="1" thickBot="1" x14ac:dyDescent="0.25">
      <c r="A570" s="64" t="s">
        <v>16383</v>
      </c>
      <c r="B570" s="64" t="s">
        <v>161</v>
      </c>
      <c r="C570" s="64" t="s">
        <v>11725</v>
      </c>
      <c r="D570" s="64" t="s">
        <v>14379</v>
      </c>
      <c r="E570" s="64" t="s">
        <v>10963</v>
      </c>
      <c r="F570" s="64" t="s">
        <v>11096</v>
      </c>
      <c r="G570" s="45"/>
      <c r="H570" s="45"/>
      <c r="I570" s="45"/>
      <c r="J570" s="45"/>
    </row>
    <row r="571" spans="1:10" ht="14.1" customHeight="1" thickBot="1" x14ac:dyDescent="0.25">
      <c r="A571" s="66" t="s">
        <v>18844</v>
      </c>
      <c r="B571" s="66" t="s">
        <v>18845</v>
      </c>
      <c r="C571" s="66" t="s">
        <v>6799</v>
      </c>
      <c r="D571" s="66" t="s">
        <v>10172</v>
      </c>
      <c r="E571" s="66" t="s">
        <v>8856</v>
      </c>
      <c r="F571" s="66"/>
      <c r="G571" s="45"/>
      <c r="H571" s="45"/>
      <c r="I571" s="45"/>
      <c r="J571" s="45"/>
    </row>
    <row r="572" spans="1:10" ht="14.1" customHeight="1" thickBot="1" x14ac:dyDescent="0.25">
      <c r="A572" s="91" t="s">
        <v>14829</v>
      </c>
      <c r="B572" s="67" t="s">
        <v>8529</v>
      </c>
      <c r="C572" s="76">
        <v>45117</v>
      </c>
      <c r="D572" s="91" t="s">
        <v>9387</v>
      </c>
      <c r="E572" s="67" t="s">
        <v>13094</v>
      </c>
      <c r="F572" s="66" t="s">
        <v>3080</v>
      </c>
      <c r="G572" s="45"/>
      <c r="H572" s="45"/>
      <c r="I572" s="45"/>
      <c r="J572" s="45"/>
    </row>
    <row r="573" spans="1:10" ht="14.1" customHeight="1" thickBot="1" x14ac:dyDescent="0.25">
      <c r="A573" s="92"/>
      <c r="B573" s="67" t="s">
        <v>1786</v>
      </c>
      <c r="C573" s="84">
        <f>IF(C572="","",IF(AND(MONTH(C572)&gt;=1,MONTH(C572)&lt;=3),1,IF(AND(MONTH(C572)&gt;=4,MONTH(C572)&lt;=6),2,IF(AND(MONTH(C572)&gt;=7,MONTH(C572)&lt;=9),3,4))))</f>
        <v>3</v>
      </c>
      <c r="D573" s="92"/>
      <c r="E573" s="67" t="s">
        <v>2417</v>
      </c>
      <c r="F573" s="66" t="s">
        <v>11113</v>
      </c>
      <c r="G573" s="45"/>
      <c r="H573" s="45"/>
      <c r="I573" s="45"/>
      <c r="J573" s="45"/>
    </row>
    <row r="574" spans="1:10" ht="14.1" customHeight="1" thickBot="1" x14ac:dyDescent="0.25">
      <c r="A574" s="92"/>
      <c r="B574" s="67" t="s">
        <v>12943</v>
      </c>
      <c r="C574" s="76">
        <v>45122</v>
      </c>
      <c r="D574" s="92"/>
      <c r="E574" s="67" t="s">
        <v>3073</v>
      </c>
      <c r="F574" s="66" t="s">
        <v>11113</v>
      </c>
      <c r="G574" s="45"/>
      <c r="H574" s="45"/>
      <c r="I574" s="45"/>
      <c r="J574" s="45"/>
    </row>
    <row r="575" spans="1:10" ht="14.1" customHeight="1" thickBot="1" x14ac:dyDescent="0.25">
      <c r="A575" s="92"/>
      <c r="B575" s="67" t="s">
        <v>1786</v>
      </c>
      <c r="C575" s="84">
        <f>IF(C574="","",IF(AND(MONTH(C574)&gt;=1,MONTH(C574)&lt;=3),1,IF(AND(MONTH(C574)&gt;=4,MONTH(C574)&lt;=6),2,IF(AND(MONTH(C574)&gt;=7,MONTH(C574)&lt;=9),3,4))))</f>
        <v>3</v>
      </c>
      <c r="D575" s="92"/>
      <c r="E575" s="67" t="s">
        <v>13193</v>
      </c>
      <c r="F575" s="66" t="s">
        <v>11113</v>
      </c>
      <c r="G575" s="45"/>
      <c r="H575" s="45"/>
      <c r="I575" s="45"/>
      <c r="J575" s="45"/>
    </row>
    <row r="576" spans="1:10" ht="14.1" customHeight="1" thickBot="1" x14ac:dyDescent="0.25">
      <c r="A576" s="45"/>
      <c r="B576" s="45"/>
      <c r="C576" s="45"/>
      <c r="D576" s="45"/>
      <c r="E576" s="45"/>
      <c r="F576" s="45"/>
      <c r="G576" s="45"/>
      <c r="H576" s="45"/>
      <c r="I576" s="45"/>
      <c r="J576" s="45"/>
    </row>
    <row r="577" spans="1:10" ht="14.1" customHeight="1" thickBot="1" x14ac:dyDescent="0.25">
      <c r="A577" s="72" t="s">
        <v>15735</v>
      </c>
      <c r="B577" s="72" t="s">
        <v>16146</v>
      </c>
      <c r="C577" s="72" t="s">
        <v>15641</v>
      </c>
      <c r="D577" s="72" t="s">
        <v>15251</v>
      </c>
      <c r="E577" s="72" t="s">
        <v>6933</v>
      </c>
      <c r="F577" s="72" t="s">
        <v>15280</v>
      </c>
      <c r="G577" s="45"/>
      <c r="H577" s="45"/>
      <c r="I577" s="45"/>
      <c r="J577" s="45"/>
    </row>
    <row r="578" spans="1:10" ht="14.1" customHeight="1" x14ac:dyDescent="0.2">
      <c r="A578" s="81">
        <v>73131505</v>
      </c>
      <c r="B578" s="69" t="str">
        <f ca="1">IFERROR(INDEX(UNSPSCDes,MATCH(INDIRECT(ADDRESS(ROW(),COLUMN()-1,4)),UNSPSCCode,0)),"")</f>
        <v>Servicios de elaboración de bebidas de agua</v>
      </c>
      <c r="C578" s="81" t="s">
        <v>1449</v>
      </c>
      <c r="D578" s="81">
        <v>1</v>
      </c>
      <c r="E578" s="71">
        <v>16000</v>
      </c>
      <c r="F578" s="70">
        <f ca="1">INDIRECT(ADDRESS(ROW(),COLUMN()-2,4))*INDIRECT(ADDRESS(ROW(),COLUMN()-1,4))</f>
        <v>16000</v>
      </c>
      <c r="G578" s="45"/>
      <c r="H578" s="45"/>
      <c r="I578" s="45"/>
      <c r="J578" s="45"/>
    </row>
    <row r="579" spans="1:10" ht="13.5" customHeight="1" x14ac:dyDescent="0.2">
      <c r="A579" s="81">
        <v>72102103</v>
      </c>
      <c r="B579" s="69" t="str">
        <f ca="1">IFERROR(INDEX(UNSPSCDes,MATCH(INDIRECT(ADDRESS(ROW(),COLUMN()-1,4)),UNSPSCCode,0)),"")</f>
        <v>Servicios de exterminación o fumigación</v>
      </c>
      <c r="C579" s="81" t="s">
        <v>1449</v>
      </c>
      <c r="D579" s="81">
        <v>1</v>
      </c>
      <c r="E579" s="71">
        <v>50000</v>
      </c>
      <c r="F579" s="70">
        <f ca="1">INDIRECT(ADDRESS(ROW(),COLUMN()-2,4))*INDIRECT(ADDRESS(ROW(),COLUMN()-1,4))</f>
        <v>50000</v>
      </c>
      <c r="G579" s="45"/>
      <c r="H579" s="45"/>
      <c r="I579" s="45"/>
      <c r="J579" s="45"/>
    </row>
    <row r="580" spans="1:10" ht="13.5" customHeight="1" x14ac:dyDescent="0.2">
      <c r="A580" s="81">
        <v>76111801</v>
      </c>
      <c r="B580" s="69" t="str">
        <f ca="1">IFERROR(INDEX(UNSPSCDes,MATCH(INDIRECT(ADDRESS(ROW(),COLUMN()-1,4)),UNSPSCCode,0)),"")</f>
        <v>Limpieza de carros o barcos</v>
      </c>
      <c r="C580" s="81" t="s">
        <v>1449</v>
      </c>
      <c r="D580" s="81">
        <v>185</v>
      </c>
      <c r="E580" s="71">
        <v>375</v>
      </c>
      <c r="F580" s="70">
        <f ca="1">INDIRECT(ADDRESS(ROW(),COLUMN()-2,4))*INDIRECT(ADDRESS(ROW(),COLUMN()-1,4))</f>
        <v>69375</v>
      </c>
      <c r="G580" s="45"/>
      <c r="H580" s="45"/>
      <c r="I580" s="45"/>
      <c r="J580" s="45"/>
    </row>
    <row r="581" spans="1:10" ht="13.5" customHeight="1" x14ac:dyDescent="0.2">
      <c r="A581" s="81">
        <v>76111801</v>
      </c>
      <c r="B581" s="69" t="str">
        <f ca="1">IFERROR(INDEX(UNSPSCDes,MATCH(INDIRECT(ADDRESS(ROW(),COLUMN()-1,4)),UNSPSCCode,0)),"")</f>
        <v>Limpieza de carros o barcos</v>
      </c>
      <c r="C581" s="81" t="s">
        <v>1449</v>
      </c>
      <c r="D581" s="81">
        <v>15</v>
      </c>
      <c r="E581" s="71">
        <v>525</v>
      </c>
      <c r="F581" s="70">
        <f ca="1">INDIRECT(ADDRESS(ROW(),COLUMN()-2,4))*INDIRECT(ADDRESS(ROW(),COLUMN()-1,4))</f>
        <v>7875</v>
      </c>
      <c r="G581" s="45"/>
      <c r="H581" s="45"/>
      <c r="I581" s="45"/>
      <c r="J581" s="45"/>
    </row>
    <row r="582" spans="1:10" ht="14.1" customHeight="1" x14ac:dyDescent="0.2">
      <c r="A582" s="45"/>
      <c r="B582" s="45"/>
      <c r="C582" s="45"/>
      <c r="D582" s="45"/>
      <c r="E582" s="73" t="s">
        <v>12551</v>
      </c>
      <c r="F582" s="74">
        <f ca="1">SUM(Table327[MONTO TOTAL ESTIMADO])</f>
        <v>143250</v>
      </c>
      <c r="G582" s="45"/>
      <c r="H582" s="45" t="str">
        <f>C571</f>
        <v>Servicios</v>
      </c>
      <c r="I582" s="45" t="str">
        <f>E571</f>
        <v>Sí</v>
      </c>
      <c r="J582" s="45" t="str">
        <f>D571</f>
        <v>Compras por debajo del Umbral</v>
      </c>
    </row>
    <row r="583" spans="1:10" ht="14.1" customHeight="1" thickBot="1" x14ac:dyDescent="0.3"/>
    <row r="584" spans="1:10" ht="33.75" customHeight="1" thickBot="1" x14ac:dyDescent="0.25">
      <c r="A584" s="64" t="s">
        <v>16383</v>
      </c>
      <c r="B584" s="64" t="s">
        <v>161</v>
      </c>
      <c r="C584" s="64" t="s">
        <v>11725</v>
      </c>
      <c r="D584" s="64" t="s">
        <v>14379</v>
      </c>
      <c r="E584" s="64" t="s">
        <v>10963</v>
      </c>
      <c r="F584" s="64" t="s">
        <v>11096</v>
      </c>
      <c r="G584" s="45"/>
      <c r="H584" s="45"/>
      <c r="I584" s="45"/>
      <c r="J584" s="45"/>
    </row>
    <row r="585" spans="1:10" ht="14.1" customHeight="1" thickBot="1" x14ac:dyDescent="0.25">
      <c r="A585" s="66" t="s">
        <v>18844</v>
      </c>
      <c r="B585" s="66" t="s">
        <v>18845</v>
      </c>
      <c r="C585" s="66" t="s">
        <v>6799</v>
      </c>
      <c r="D585" s="66" t="s">
        <v>10172</v>
      </c>
      <c r="E585" s="66" t="s">
        <v>8856</v>
      </c>
      <c r="F585" s="66"/>
      <c r="G585" s="45"/>
      <c r="H585" s="45"/>
      <c r="I585" s="45"/>
      <c r="J585" s="45"/>
    </row>
    <row r="586" spans="1:10" ht="14.1" customHeight="1" thickBot="1" x14ac:dyDescent="0.25">
      <c r="A586" s="91" t="s">
        <v>14829</v>
      </c>
      <c r="B586" s="67" t="s">
        <v>8529</v>
      </c>
      <c r="C586" s="76">
        <v>45209</v>
      </c>
      <c r="D586" s="91" t="s">
        <v>9387</v>
      </c>
      <c r="E586" s="67" t="s">
        <v>13094</v>
      </c>
      <c r="F586" s="66" t="s">
        <v>3080</v>
      </c>
      <c r="G586" s="45"/>
      <c r="H586" s="45"/>
      <c r="I586" s="45"/>
      <c r="J586" s="45"/>
    </row>
    <row r="587" spans="1:10" ht="14.1" customHeight="1" thickBot="1" x14ac:dyDescent="0.25">
      <c r="A587" s="92"/>
      <c r="B587" s="67" t="s">
        <v>1786</v>
      </c>
      <c r="C587" s="84">
        <f>IF(C586="","",IF(AND(MONTH(C586)&gt;=1,MONTH(C586)&lt;=3),1,IF(AND(MONTH(C586)&gt;=4,MONTH(C586)&lt;=6),2,IF(AND(MONTH(C586)&gt;=7,MONTH(C586)&lt;=9),3,4))))</f>
        <v>4</v>
      </c>
      <c r="D587" s="92"/>
      <c r="E587" s="67" t="s">
        <v>2417</v>
      </c>
      <c r="F587" s="66" t="s">
        <v>11113</v>
      </c>
      <c r="G587" s="45"/>
      <c r="H587" s="45"/>
      <c r="I587" s="45"/>
      <c r="J587" s="45"/>
    </row>
    <row r="588" spans="1:10" ht="14.1" customHeight="1" thickBot="1" x14ac:dyDescent="0.25">
      <c r="A588" s="92"/>
      <c r="B588" s="67" t="s">
        <v>12943</v>
      </c>
      <c r="C588" s="76">
        <v>45214</v>
      </c>
      <c r="D588" s="92"/>
      <c r="E588" s="67" t="s">
        <v>3073</v>
      </c>
      <c r="F588" s="66" t="s">
        <v>11113</v>
      </c>
      <c r="G588" s="45"/>
      <c r="H588" s="45"/>
      <c r="I588" s="45"/>
      <c r="J588" s="45"/>
    </row>
    <row r="589" spans="1:10" ht="14.1" customHeight="1" thickBot="1" x14ac:dyDescent="0.25">
      <c r="A589" s="92"/>
      <c r="B589" s="67" t="s">
        <v>1786</v>
      </c>
      <c r="C589" s="84">
        <f>IF(C588="","",IF(AND(MONTH(C588)&gt;=1,MONTH(C588)&lt;=3),1,IF(AND(MONTH(C588)&gt;=4,MONTH(C588)&lt;=6),2,IF(AND(MONTH(C588)&gt;=7,MONTH(C588)&lt;=9),3,4))))</f>
        <v>4</v>
      </c>
      <c r="D589" s="92"/>
      <c r="E589" s="67" t="s">
        <v>13193</v>
      </c>
      <c r="F589" s="66" t="s">
        <v>11113</v>
      </c>
      <c r="G589" s="45"/>
      <c r="H589" s="45"/>
      <c r="I589" s="45"/>
      <c r="J589" s="45"/>
    </row>
    <row r="590" spans="1:10" ht="14.1" customHeight="1" thickBot="1" x14ac:dyDescent="0.25">
      <c r="A590" s="45"/>
      <c r="B590" s="45"/>
      <c r="C590" s="45"/>
      <c r="D590" s="45"/>
      <c r="E590" s="45"/>
      <c r="F590" s="45"/>
      <c r="G590" s="45"/>
      <c r="H590" s="45"/>
      <c r="I590" s="45"/>
      <c r="J590" s="45"/>
    </row>
    <row r="591" spans="1:10" ht="14.1" customHeight="1" thickBot="1" x14ac:dyDescent="0.25">
      <c r="A591" s="72" t="s">
        <v>15735</v>
      </c>
      <c r="B591" s="72" t="s">
        <v>16146</v>
      </c>
      <c r="C591" s="72" t="s">
        <v>15641</v>
      </c>
      <c r="D591" s="72" t="s">
        <v>15251</v>
      </c>
      <c r="E591" s="72" t="s">
        <v>6933</v>
      </c>
      <c r="F591" s="72" t="s">
        <v>15280</v>
      </c>
      <c r="G591" s="45"/>
      <c r="H591" s="45"/>
      <c r="I591" s="45"/>
      <c r="J591" s="45"/>
    </row>
    <row r="592" spans="1:10" ht="14.1" customHeight="1" x14ac:dyDescent="0.2">
      <c r="A592" s="81">
        <v>73131505</v>
      </c>
      <c r="B592" s="69" t="str">
        <f ca="1">IFERROR(INDEX(UNSPSCDes,MATCH(INDIRECT(ADDRESS(ROW(),COLUMN()-1,4)),UNSPSCCode,0)),"")</f>
        <v>Servicios de elaboración de bebidas de agua</v>
      </c>
      <c r="C592" s="81" t="s">
        <v>1449</v>
      </c>
      <c r="D592" s="81">
        <v>1</v>
      </c>
      <c r="E592" s="71">
        <v>16000</v>
      </c>
      <c r="F592" s="70">
        <f ca="1">INDIRECT(ADDRESS(ROW(),COLUMN()-2,4))*INDIRECT(ADDRESS(ROW(),COLUMN()-1,4))</f>
        <v>16000</v>
      </c>
      <c r="G592" s="45"/>
      <c r="H592" s="45"/>
      <c r="I592" s="45"/>
      <c r="J592" s="45"/>
    </row>
    <row r="593" spans="1:10" ht="13.5" customHeight="1" x14ac:dyDescent="0.2">
      <c r="A593" s="81">
        <v>72102103</v>
      </c>
      <c r="B593" s="69" t="str">
        <f ca="1">IFERROR(INDEX(UNSPSCDes,MATCH(INDIRECT(ADDRESS(ROW(),COLUMN()-1,4)),UNSPSCCode,0)),"")</f>
        <v>Servicios de exterminación o fumigación</v>
      </c>
      <c r="C593" s="81" t="s">
        <v>1449</v>
      </c>
      <c r="D593" s="81">
        <v>1</v>
      </c>
      <c r="E593" s="71">
        <v>50000</v>
      </c>
      <c r="F593" s="70">
        <f ca="1">INDIRECT(ADDRESS(ROW(),COLUMN()-2,4))*INDIRECT(ADDRESS(ROW(),COLUMN()-1,4))</f>
        <v>50000</v>
      </c>
      <c r="G593" s="45"/>
      <c r="H593" s="45"/>
      <c r="I593" s="45"/>
      <c r="J593" s="45"/>
    </row>
    <row r="594" spans="1:10" ht="13.5" customHeight="1" x14ac:dyDescent="0.2">
      <c r="A594" s="81">
        <v>76111801</v>
      </c>
      <c r="B594" s="69" t="str">
        <f ca="1">IFERROR(INDEX(UNSPSCDes,MATCH(INDIRECT(ADDRESS(ROW(),COLUMN()-1,4)),UNSPSCCode,0)),"")</f>
        <v>Limpieza de carros o barcos</v>
      </c>
      <c r="C594" s="81" t="s">
        <v>1449</v>
      </c>
      <c r="D594" s="81">
        <v>185</v>
      </c>
      <c r="E594" s="71">
        <v>375</v>
      </c>
      <c r="F594" s="70">
        <f ca="1">INDIRECT(ADDRESS(ROW(),COLUMN()-2,4))*INDIRECT(ADDRESS(ROW(),COLUMN()-1,4))</f>
        <v>69375</v>
      </c>
      <c r="G594" s="45"/>
      <c r="H594" s="45"/>
      <c r="I594" s="45"/>
      <c r="J594" s="45"/>
    </row>
    <row r="595" spans="1:10" ht="13.5" customHeight="1" x14ac:dyDescent="0.2">
      <c r="A595" s="81">
        <v>76111801</v>
      </c>
      <c r="B595" s="69" t="str">
        <f ca="1">IFERROR(INDEX(UNSPSCDes,MATCH(INDIRECT(ADDRESS(ROW(),COLUMN()-1,4)),UNSPSCCode,0)),"")</f>
        <v>Limpieza de carros o barcos</v>
      </c>
      <c r="C595" s="81" t="s">
        <v>1449</v>
      </c>
      <c r="D595" s="81">
        <v>15</v>
      </c>
      <c r="E595" s="71">
        <v>525</v>
      </c>
      <c r="F595" s="70">
        <f ca="1">INDIRECT(ADDRESS(ROW(),COLUMN()-2,4))*INDIRECT(ADDRESS(ROW(),COLUMN()-1,4))</f>
        <v>7875</v>
      </c>
      <c r="G595" s="45"/>
      <c r="H595" s="45"/>
      <c r="I595" s="45"/>
      <c r="J595" s="45"/>
    </row>
    <row r="596" spans="1:10" ht="14.1" customHeight="1" x14ac:dyDescent="0.2">
      <c r="A596" s="45"/>
      <c r="B596" s="45"/>
      <c r="C596" s="45"/>
      <c r="D596" s="45"/>
      <c r="E596" s="73" t="s">
        <v>12551</v>
      </c>
      <c r="F596" s="74">
        <f ca="1">SUM(Table328[MONTO TOTAL ESTIMADO])</f>
        <v>143250</v>
      </c>
      <c r="G596" s="45"/>
      <c r="H596" s="45" t="str">
        <f>C585</f>
        <v>Servicios</v>
      </c>
      <c r="I596" s="45" t="str">
        <f>E585</f>
        <v>Sí</v>
      </c>
      <c r="J596" s="45" t="str">
        <f>D585</f>
        <v>Compras por debajo del Umbral</v>
      </c>
    </row>
    <row r="597" spans="1:10" ht="14.1" customHeight="1" thickBot="1" x14ac:dyDescent="0.3"/>
    <row r="598" spans="1:10" ht="33.75" customHeight="1" thickBot="1" x14ac:dyDescent="0.25">
      <c r="A598" s="64" t="s">
        <v>16383</v>
      </c>
      <c r="B598" s="64" t="s">
        <v>161</v>
      </c>
      <c r="C598" s="64" t="s">
        <v>11725</v>
      </c>
      <c r="D598" s="64" t="s">
        <v>14379</v>
      </c>
      <c r="E598" s="64" t="s">
        <v>10963</v>
      </c>
      <c r="F598" s="64" t="s">
        <v>11096</v>
      </c>
      <c r="G598" s="45"/>
      <c r="H598" s="45"/>
      <c r="I598" s="45"/>
      <c r="J598" s="45"/>
    </row>
    <row r="599" spans="1:10" ht="13.5" customHeight="1" thickBot="1" x14ac:dyDescent="0.25">
      <c r="A599" s="85" t="s">
        <v>18846</v>
      </c>
      <c r="B599" s="85" t="s">
        <v>18847</v>
      </c>
      <c r="C599" s="66" t="s">
        <v>17798</v>
      </c>
      <c r="D599" s="66" t="s">
        <v>10172</v>
      </c>
      <c r="E599" s="66" t="s">
        <v>8856</v>
      </c>
      <c r="F599" s="66"/>
      <c r="G599" s="45"/>
      <c r="H599" s="45"/>
      <c r="I599" s="45"/>
      <c r="J599" s="45"/>
    </row>
    <row r="600" spans="1:10" ht="14.1" customHeight="1" thickBot="1" x14ac:dyDescent="0.25">
      <c r="A600" s="91" t="s">
        <v>14829</v>
      </c>
      <c r="B600" s="67" t="s">
        <v>8529</v>
      </c>
      <c r="C600" s="76">
        <v>45026</v>
      </c>
      <c r="D600" s="91" t="s">
        <v>9387</v>
      </c>
      <c r="E600" s="67" t="s">
        <v>13094</v>
      </c>
      <c r="F600" s="66" t="s">
        <v>3080</v>
      </c>
      <c r="G600" s="45"/>
      <c r="H600" s="45"/>
      <c r="I600" s="45"/>
      <c r="J600" s="45"/>
    </row>
    <row r="601" spans="1:10" ht="14.1" customHeight="1" thickBot="1" x14ac:dyDescent="0.25">
      <c r="A601" s="92"/>
      <c r="B601" s="67" t="s">
        <v>1786</v>
      </c>
      <c r="C601" s="84">
        <f>IF(C600="","",IF(AND(MONTH(C600)&gt;=1,MONTH(C600)&lt;=3),1,IF(AND(MONTH(C600)&gt;=4,MONTH(C600)&lt;=6),2,IF(AND(MONTH(C600)&gt;=7,MONTH(C600)&lt;=9),3,4))))</f>
        <v>2</v>
      </c>
      <c r="D601" s="92"/>
      <c r="E601" s="67" t="s">
        <v>2417</v>
      </c>
      <c r="F601" s="66" t="s">
        <v>11113</v>
      </c>
      <c r="G601" s="45"/>
      <c r="H601" s="45"/>
      <c r="I601" s="45"/>
      <c r="J601" s="45"/>
    </row>
    <row r="602" spans="1:10" ht="14.1" customHeight="1" thickBot="1" x14ac:dyDescent="0.25">
      <c r="A602" s="92"/>
      <c r="B602" s="67" t="s">
        <v>12943</v>
      </c>
      <c r="C602" s="76">
        <v>45031</v>
      </c>
      <c r="D602" s="92"/>
      <c r="E602" s="67" t="s">
        <v>3073</v>
      </c>
      <c r="F602" s="66" t="s">
        <v>11113</v>
      </c>
      <c r="G602" s="45"/>
      <c r="H602" s="45"/>
      <c r="I602" s="45"/>
      <c r="J602" s="45"/>
    </row>
    <row r="603" spans="1:10" ht="14.1" customHeight="1" thickBot="1" x14ac:dyDescent="0.25">
      <c r="A603" s="92"/>
      <c r="B603" s="67" t="s">
        <v>1786</v>
      </c>
      <c r="C603" s="84">
        <f>IF(C602="","",IF(AND(MONTH(C602)&gt;=1,MONTH(C602)&lt;=3),1,IF(AND(MONTH(C602)&gt;=4,MONTH(C602)&lt;=6),2,IF(AND(MONTH(C602)&gt;=7,MONTH(C602)&lt;=9),3,4))))</f>
        <v>2</v>
      </c>
      <c r="D603" s="92"/>
      <c r="E603" s="67" t="s">
        <v>13193</v>
      </c>
      <c r="F603" s="66" t="s">
        <v>11113</v>
      </c>
      <c r="G603" s="45"/>
      <c r="H603" s="45"/>
      <c r="I603" s="45"/>
      <c r="J603" s="45"/>
    </row>
    <row r="604" spans="1:10" ht="14.1" customHeight="1" thickBot="1" x14ac:dyDescent="0.25">
      <c r="A604" s="45"/>
      <c r="B604" s="45"/>
      <c r="C604" s="45"/>
      <c r="D604" s="45"/>
      <c r="E604" s="45"/>
      <c r="F604" s="45"/>
      <c r="G604" s="45"/>
      <c r="H604" s="45"/>
      <c r="I604" s="45"/>
      <c r="J604" s="45"/>
    </row>
    <row r="605" spans="1:10" ht="14.1" customHeight="1" thickBot="1" x14ac:dyDescent="0.25">
      <c r="A605" s="72" t="s">
        <v>15735</v>
      </c>
      <c r="B605" s="72" t="s">
        <v>16146</v>
      </c>
      <c r="C605" s="72" t="s">
        <v>15641</v>
      </c>
      <c r="D605" s="72" t="s">
        <v>15251</v>
      </c>
      <c r="E605" s="72" t="s">
        <v>6933</v>
      </c>
      <c r="F605" s="72" t="s">
        <v>15280</v>
      </c>
      <c r="G605" s="45"/>
      <c r="H605" s="45"/>
      <c r="I605" s="45"/>
      <c r="J605" s="45"/>
    </row>
    <row r="606" spans="1:10" ht="14.1" customHeight="1" x14ac:dyDescent="0.2">
      <c r="A606" s="81">
        <v>52152004</v>
      </c>
      <c r="B606" s="69" t="str">
        <f t="shared" ref="B606:B614" ca="1" si="24">IFERROR(INDEX(UNSPSCDes,MATCH(INDIRECT(ADDRESS(ROW(),COLUMN()-1,4)),UNSPSCCode,0)),"")</f>
        <v>Platos para uso doméstico</v>
      </c>
      <c r="C606" s="81" t="s">
        <v>1327</v>
      </c>
      <c r="D606" s="81">
        <v>1</v>
      </c>
      <c r="E606" s="71">
        <v>3500</v>
      </c>
      <c r="F606" s="70">
        <f t="shared" ref="F606:F614" ca="1" si="25">INDIRECT(ADDRESS(ROW(),COLUMN()-2,4))*INDIRECT(ADDRESS(ROW(),COLUMN()-1,4))</f>
        <v>3500</v>
      </c>
      <c r="G606" s="45"/>
      <c r="H606" s="45"/>
      <c r="I606" s="45"/>
      <c r="J606" s="45"/>
    </row>
    <row r="607" spans="1:10" ht="13.5" customHeight="1" x14ac:dyDescent="0.2">
      <c r="A607" s="81">
        <v>52151703</v>
      </c>
      <c r="B607" s="69" t="str">
        <f t="shared" ca="1" si="24"/>
        <v>Tenedores para uso doméstico</v>
      </c>
      <c r="C607" s="81" t="s">
        <v>1327</v>
      </c>
      <c r="D607" s="81">
        <v>1</v>
      </c>
      <c r="E607" s="71">
        <v>1600</v>
      </c>
      <c r="F607" s="70">
        <f t="shared" ca="1" si="25"/>
        <v>1600</v>
      </c>
      <c r="G607" s="45"/>
      <c r="H607" s="45"/>
      <c r="I607" s="45"/>
      <c r="J607" s="45"/>
    </row>
    <row r="608" spans="1:10" ht="13.5" customHeight="1" x14ac:dyDescent="0.2">
      <c r="A608" s="81">
        <v>52151702</v>
      </c>
      <c r="B608" s="69" t="str">
        <f t="shared" ca="1" si="24"/>
        <v>Cuchillos para uso doméstico</v>
      </c>
      <c r="C608" s="81" t="s">
        <v>1327</v>
      </c>
      <c r="D608" s="81">
        <v>1</v>
      </c>
      <c r="E608" s="71">
        <v>1500</v>
      </c>
      <c r="F608" s="70">
        <f t="shared" ca="1" si="25"/>
        <v>1500</v>
      </c>
      <c r="G608" s="45"/>
      <c r="H608" s="45"/>
      <c r="I608" s="45"/>
      <c r="J608" s="45"/>
    </row>
    <row r="609" spans="1:10" ht="13.5" customHeight="1" x14ac:dyDescent="0.2">
      <c r="A609" s="81">
        <v>52151636</v>
      </c>
      <c r="B609" s="69" t="str">
        <f t="shared" ca="1" si="24"/>
        <v>Palas o cucharas para alimentos para uso doméstico</v>
      </c>
      <c r="C609" s="81" t="s">
        <v>1449</v>
      </c>
      <c r="D609" s="81">
        <v>1</v>
      </c>
      <c r="E609" s="71">
        <v>500</v>
      </c>
      <c r="F609" s="70">
        <f t="shared" ca="1" si="25"/>
        <v>500</v>
      </c>
      <c r="G609" s="45"/>
      <c r="H609" s="45"/>
      <c r="I609" s="45"/>
      <c r="J609" s="45"/>
    </row>
    <row r="610" spans="1:10" ht="13.5" customHeight="1" x14ac:dyDescent="0.2">
      <c r="A610" s="81">
        <v>52152102</v>
      </c>
      <c r="B610" s="69" t="str">
        <f t="shared" ca="1" si="24"/>
        <v>Vasos para beber para uso doméstico</v>
      </c>
      <c r="C610" s="81" t="s">
        <v>1327</v>
      </c>
      <c r="D610" s="81">
        <v>2</v>
      </c>
      <c r="E610" s="71">
        <v>1600</v>
      </c>
      <c r="F610" s="70">
        <f t="shared" ca="1" si="25"/>
        <v>3200</v>
      </c>
      <c r="G610" s="45"/>
      <c r="H610" s="45"/>
      <c r="I610" s="45"/>
      <c r="J610" s="45"/>
    </row>
    <row r="611" spans="1:10" ht="13.5" customHeight="1" x14ac:dyDescent="0.2">
      <c r="A611" s="81">
        <v>52152104</v>
      </c>
      <c r="B611" s="69" t="str">
        <f t="shared" ca="1" si="24"/>
        <v>Copas para uso doméstico</v>
      </c>
      <c r="C611" s="81" t="s">
        <v>1327</v>
      </c>
      <c r="D611" s="81">
        <v>2</v>
      </c>
      <c r="E611" s="71">
        <v>2300</v>
      </c>
      <c r="F611" s="70">
        <f t="shared" ca="1" si="25"/>
        <v>4600</v>
      </c>
      <c r="G611" s="45"/>
      <c r="H611" s="45"/>
      <c r="I611" s="45"/>
      <c r="J611" s="45"/>
    </row>
    <row r="612" spans="1:10" ht="13.5" customHeight="1" x14ac:dyDescent="0.2">
      <c r="A612" s="81">
        <v>52152001</v>
      </c>
      <c r="B612" s="69" t="str">
        <f t="shared" ca="1" si="24"/>
        <v>Jarras para uso doméstico</v>
      </c>
      <c r="C612" s="81" t="s">
        <v>1449</v>
      </c>
      <c r="D612" s="81">
        <v>2</v>
      </c>
      <c r="E612" s="71">
        <v>650</v>
      </c>
      <c r="F612" s="70">
        <f t="shared" ca="1" si="25"/>
        <v>1300</v>
      </c>
      <c r="G612" s="45"/>
      <c r="H612" s="45"/>
      <c r="I612" s="45"/>
      <c r="J612" s="45"/>
    </row>
    <row r="613" spans="1:10" ht="13.5" customHeight="1" x14ac:dyDescent="0.2">
      <c r="A613" s="81">
        <v>52152101</v>
      </c>
      <c r="B613" s="69" t="str">
        <f t="shared" ca="1" si="24"/>
        <v>Tazas de café o té para uso doméstico</v>
      </c>
      <c r="C613" s="81" t="s">
        <v>1449</v>
      </c>
      <c r="D613" s="81">
        <v>2</v>
      </c>
      <c r="E613" s="71">
        <v>1300</v>
      </c>
      <c r="F613" s="70">
        <f t="shared" ca="1" si="25"/>
        <v>2600</v>
      </c>
      <c r="G613" s="45"/>
      <c r="H613" s="45"/>
      <c r="I613" s="45"/>
      <c r="J613" s="45"/>
    </row>
    <row r="614" spans="1:10" ht="13.5" customHeight="1" x14ac:dyDescent="0.2">
      <c r="A614" s="81">
        <v>52152006</v>
      </c>
      <c r="B614" s="69" t="str">
        <f t="shared" ca="1" si="24"/>
        <v>Bandejas o fuentes para uso doméstico</v>
      </c>
      <c r="C614" s="81" t="s">
        <v>1449</v>
      </c>
      <c r="D614" s="81">
        <v>2</v>
      </c>
      <c r="E614" s="71">
        <v>600</v>
      </c>
      <c r="F614" s="70">
        <f t="shared" ca="1" si="25"/>
        <v>1200</v>
      </c>
      <c r="G614" s="45"/>
      <c r="H614" s="45"/>
      <c r="I614" s="45"/>
      <c r="J614" s="45"/>
    </row>
    <row r="615" spans="1:10" ht="14.1" customHeight="1" x14ac:dyDescent="0.2">
      <c r="A615" s="45"/>
      <c r="B615" s="45"/>
      <c r="C615" s="45"/>
      <c r="D615" s="45"/>
      <c r="E615" s="73" t="s">
        <v>12551</v>
      </c>
      <c r="F615" s="74">
        <f ca="1">SUM(Table329[MONTO TOTAL ESTIMADO])</f>
        <v>20000</v>
      </c>
      <c r="G615" s="45"/>
      <c r="H615" s="45" t="str">
        <f>C599</f>
        <v>Bienes</v>
      </c>
      <c r="I615" s="45" t="str">
        <f>E599</f>
        <v>Sí</v>
      </c>
      <c r="J615" s="45" t="str">
        <f>D599</f>
        <v>Compras por debajo del Umbral</v>
      </c>
    </row>
    <row r="616" spans="1:10" ht="14.1" customHeight="1" thickBot="1" x14ac:dyDescent="0.3"/>
    <row r="617" spans="1:10" ht="33.75" customHeight="1" thickBot="1" x14ac:dyDescent="0.25">
      <c r="A617" s="64" t="s">
        <v>16383</v>
      </c>
      <c r="B617" s="64" t="s">
        <v>161</v>
      </c>
      <c r="C617" s="64" t="s">
        <v>11725</v>
      </c>
      <c r="D617" s="64" t="s">
        <v>14379</v>
      </c>
      <c r="E617" s="64" t="s">
        <v>10963</v>
      </c>
      <c r="F617" s="64" t="s">
        <v>11096</v>
      </c>
      <c r="G617" s="45"/>
      <c r="H617" s="45"/>
      <c r="I617" s="45"/>
      <c r="J617" s="45"/>
    </row>
    <row r="618" spans="1:10" ht="13.5" customHeight="1" thickBot="1" x14ac:dyDescent="0.25">
      <c r="A618" s="85" t="s">
        <v>18848</v>
      </c>
      <c r="B618" s="85" t="s">
        <v>18849</v>
      </c>
      <c r="C618" s="66" t="s">
        <v>17798</v>
      </c>
      <c r="D618" s="66" t="s">
        <v>10172</v>
      </c>
      <c r="E618" s="66" t="s">
        <v>8856</v>
      </c>
      <c r="F618" s="66"/>
      <c r="G618" s="45"/>
      <c r="H618" s="45"/>
      <c r="I618" s="45"/>
      <c r="J618" s="45"/>
    </row>
    <row r="619" spans="1:10" ht="14.1" customHeight="1" thickBot="1" x14ac:dyDescent="0.25">
      <c r="A619" s="91" t="s">
        <v>14829</v>
      </c>
      <c r="B619" s="67" t="s">
        <v>8529</v>
      </c>
      <c r="C619" s="76">
        <v>45148</v>
      </c>
      <c r="D619" s="91" t="s">
        <v>9387</v>
      </c>
      <c r="E619" s="67" t="s">
        <v>13094</v>
      </c>
      <c r="F619" s="66" t="s">
        <v>3080</v>
      </c>
      <c r="G619" s="45"/>
      <c r="H619" s="45"/>
      <c r="I619" s="45"/>
      <c r="J619" s="45"/>
    </row>
    <row r="620" spans="1:10" ht="14.1" customHeight="1" thickBot="1" x14ac:dyDescent="0.25">
      <c r="A620" s="92"/>
      <c r="B620" s="67" t="s">
        <v>1786</v>
      </c>
      <c r="C620" s="84">
        <f>IF(C619="","",IF(AND(MONTH(C619)&gt;=1,MONTH(C619)&lt;=3),1,IF(AND(MONTH(C619)&gt;=4,MONTH(C619)&lt;=6),2,IF(AND(MONTH(C619)&gt;=7,MONTH(C619)&lt;=9),3,4))))</f>
        <v>3</v>
      </c>
      <c r="D620" s="92"/>
      <c r="E620" s="67" t="s">
        <v>2417</v>
      </c>
      <c r="F620" s="66" t="s">
        <v>11113</v>
      </c>
      <c r="G620" s="45"/>
      <c r="H620" s="45"/>
      <c r="I620" s="45"/>
      <c r="J620" s="45"/>
    </row>
    <row r="621" spans="1:10" ht="14.1" customHeight="1" thickBot="1" x14ac:dyDescent="0.25">
      <c r="A621" s="92"/>
      <c r="B621" s="67" t="s">
        <v>12943</v>
      </c>
      <c r="C621" s="76">
        <v>45153</v>
      </c>
      <c r="D621" s="92"/>
      <c r="E621" s="67" t="s">
        <v>3073</v>
      </c>
      <c r="F621" s="66" t="s">
        <v>11113</v>
      </c>
      <c r="G621" s="45"/>
      <c r="H621" s="45"/>
      <c r="I621" s="45"/>
      <c r="J621" s="45"/>
    </row>
    <row r="622" spans="1:10" ht="14.1" customHeight="1" thickBot="1" x14ac:dyDescent="0.25">
      <c r="A622" s="92"/>
      <c r="B622" s="67" t="s">
        <v>1786</v>
      </c>
      <c r="C622" s="84">
        <f>IF(C621="","",IF(AND(MONTH(C621)&gt;=1,MONTH(C621)&lt;=3),1,IF(AND(MONTH(C621)&gt;=4,MONTH(C621)&lt;=6),2,IF(AND(MONTH(C621)&gt;=7,MONTH(C621)&lt;=9),3,4))))</f>
        <v>3</v>
      </c>
      <c r="D622" s="92"/>
      <c r="E622" s="67" t="s">
        <v>13193</v>
      </c>
      <c r="F622" s="66" t="s">
        <v>11113</v>
      </c>
      <c r="G622" s="45"/>
      <c r="H622" s="45"/>
      <c r="I622" s="45"/>
      <c r="J622" s="45"/>
    </row>
    <row r="623" spans="1:10" ht="14.1" customHeight="1" thickBot="1" x14ac:dyDescent="0.25">
      <c r="A623" s="45"/>
      <c r="B623" s="45"/>
      <c r="C623" s="45"/>
      <c r="D623" s="45"/>
      <c r="E623" s="45"/>
      <c r="F623" s="45"/>
      <c r="G623" s="45"/>
      <c r="H623" s="45"/>
      <c r="I623" s="45"/>
      <c r="J623" s="45"/>
    </row>
    <row r="624" spans="1:10" ht="14.1" customHeight="1" thickBot="1" x14ac:dyDescent="0.25">
      <c r="A624" s="72" t="s">
        <v>15735</v>
      </c>
      <c r="B624" s="72" t="s">
        <v>16146</v>
      </c>
      <c r="C624" s="72" t="s">
        <v>15641</v>
      </c>
      <c r="D624" s="72" t="s">
        <v>15251</v>
      </c>
      <c r="E624" s="72" t="s">
        <v>6933</v>
      </c>
      <c r="F624" s="72" t="s">
        <v>15280</v>
      </c>
      <c r="G624" s="45"/>
      <c r="H624" s="45"/>
      <c r="I624" s="45"/>
      <c r="J624" s="45"/>
    </row>
    <row r="625" spans="1:10" ht="14.1" customHeight="1" x14ac:dyDescent="0.2">
      <c r="A625" s="81">
        <v>40101808</v>
      </c>
      <c r="B625" s="69" t="str">
        <f ca="1">IFERROR(INDEX(UNSPSCDes,MATCH(INDIRECT(ADDRESS(ROW(),COLUMN()-1,4)),UNSPSCCode,0)),"")</f>
        <v>Estufas de calefacción</v>
      </c>
      <c r="C625" s="81" t="s">
        <v>1449</v>
      </c>
      <c r="D625" s="81">
        <v>2</v>
      </c>
      <c r="E625" s="71">
        <v>17500</v>
      </c>
      <c r="F625" s="70">
        <f ca="1">INDIRECT(ADDRESS(ROW(),COLUMN()-2,4))*INDIRECT(ADDRESS(ROW(),COLUMN()-1,4))</f>
        <v>35000</v>
      </c>
      <c r="G625" s="45"/>
      <c r="H625" s="45"/>
      <c r="I625" s="45"/>
      <c r="J625" s="45"/>
    </row>
    <row r="626" spans="1:10" ht="13.5" customHeight="1" x14ac:dyDescent="0.2">
      <c r="A626" s="81">
        <v>52141502</v>
      </c>
      <c r="B626" s="69" t="str">
        <f ca="1">IFERROR(INDEX(UNSPSCDes,MATCH(INDIRECT(ADDRESS(ROW(),COLUMN()-1,4)),UNSPSCCode,0)),"")</f>
        <v>Hornos microondas para uso doméstico</v>
      </c>
      <c r="C626" s="81" t="s">
        <v>1449</v>
      </c>
      <c r="D626" s="81">
        <v>1</v>
      </c>
      <c r="E626" s="71">
        <v>22500</v>
      </c>
      <c r="F626" s="70">
        <f ca="1">INDIRECT(ADDRESS(ROW(),COLUMN()-2,4))*INDIRECT(ADDRESS(ROW(),COLUMN()-1,4))</f>
        <v>22500</v>
      </c>
      <c r="G626" s="45"/>
      <c r="H626" s="45"/>
      <c r="I626" s="45"/>
      <c r="J626" s="45"/>
    </row>
    <row r="627" spans="1:10" ht="13.5" customHeight="1" x14ac:dyDescent="0.2">
      <c r="A627" s="81">
        <v>52141501</v>
      </c>
      <c r="B627" s="69" t="str">
        <f ca="1">IFERROR(INDEX(UNSPSCDes,MATCH(INDIRECT(ADDRESS(ROW(),COLUMN()-1,4)),UNSPSCCode,0)),"")</f>
        <v>Neveras para uso doméstico</v>
      </c>
      <c r="C627" s="81" t="s">
        <v>1449</v>
      </c>
      <c r="D627" s="81">
        <v>1</v>
      </c>
      <c r="E627" s="71">
        <v>22500</v>
      </c>
      <c r="F627" s="70">
        <f ca="1">INDIRECT(ADDRESS(ROW(),COLUMN()-2,4))*INDIRECT(ADDRESS(ROW(),COLUMN()-1,4))</f>
        <v>22500</v>
      </c>
      <c r="G627" s="45"/>
      <c r="H627" s="45"/>
      <c r="I627" s="45"/>
      <c r="J627" s="45"/>
    </row>
    <row r="628" spans="1:10" ht="14.1" customHeight="1" x14ac:dyDescent="0.2">
      <c r="A628" s="45"/>
      <c r="B628" s="45"/>
      <c r="C628" s="45"/>
      <c r="D628" s="45"/>
      <c r="E628" s="73" t="s">
        <v>12551</v>
      </c>
      <c r="F628" s="74">
        <f ca="1">SUM(Table330[MONTO TOTAL ESTIMADO])</f>
        <v>80000</v>
      </c>
      <c r="G628" s="45"/>
      <c r="H628" s="45" t="str">
        <f>C618</f>
        <v>Bienes</v>
      </c>
      <c r="I628" s="45" t="str">
        <f>E618</f>
        <v>Sí</v>
      </c>
      <c r="J628" s="45" t="str">
        <f>D618</f>
        <v>Compras por debajo del Umbral</v>
      </c>
    </row>
    <row r="629" spans="1:10" ht="14.1" customHeight="1" thickBot="1" x14ac:dyDescent="0.3"/>
    <row r="630" spans="1:10" ht="33.75" customHeight="1" thickBot="1" x14ac:dyDescent="0.25">
      <c r="A630" s="64" t="s">
        <v>16383</v>
      </c>
      <c r="B630" s="64" t="s">
        <v>161</v>
      </c>
      <c r="C630" s="64" t="s">
        <v>11725</v>
      </c>
      <c r="D630" s="64" t="s">
        <v>14379</v>
      </c>
      <c r="E630" s="64" t="s">
        <v>10963</v>
      </c>
      <c r="F630" s="64" t="s">
        <v>11096</v>
      </c>
      <c r="G630" s="45"/>
      <c r="H630" s="45"/>
      <c r="I630" s="45"/>
      <c r="J630" s="45"/>
    </row>
    <row r="631" spans="1:10" ht="13.5" customHeight="1" thickBot="1" x14ac:dyDescent="0.25">
      <c r="A631" s="85" t="s">
        <v>18850</v>
      </c>
      <c r="B631" s="85" t="s">
        <v>18851</v>
      </c>
      <c r="C631" s="66" t="s">
        <v>6799</v>
      </c>
      <c r="D631" s="66" t="s">
        <v>10172</v>
      </c>
      <c r="E631" s="66" t="s">
        <v>8856</v>
      </c>
      <c r="F631" s="66"/>
      <c r="G631" s="45"/>
      <c r="H631" s="45"/>
      <c r="I631" s="45"/>
      <c r="J631" s="45"/>
    </row>
    <row r="632" spans="1:10" ht="14.1" customHeight="1" thickBot="1" x14ac:dyDescent="0.25">
      <c r="A632" s="91" t="s">
        <v>14829</v>
      </c>
      <c r="B632" s="67" t="s">
        <v>8529</v>
      </c>
      <c r="C632" s="76">
        <v>45148</v>
      </c>
      <c r="D632" s="91" t="s">
        <v>9387</v>
      </c>
      <c r="E632" s="67" t="s">
        <v>13094</v>
      </c>
      <c r="F632" s="66" t="s">
        <v>3080</v>
      </c>
      <c r="G632" s="45"/>
      <c r="H632" s="45"/>
      <c r="I632" s="45"/>
      <c r="J632" s="45"/>
    </row>
    <row r="633" spans="1:10" ht="14.1" customHeight="1" thickBot="1" x14ac:dyDescent="0.25">
      <c r="A633" s="92"/>
      <c r="B633" s="67" t="s">
        <v>1786</v>
      </c>
      <c r="C633" s="84">
        <f>IF(C632="","",IF(AND(MONTH(C632)&gt;=1,MONTH(C632)&lt;=3),1,IF(AND(MONTH(C632)&gt;=4,MONTH(C632)&lt;=6),2,IF(AND(MONTH(C632)&gt;=7,MONTH(C632)&lt;=9),3,4))))</f>
        <v>3</v>
      </c>
      <c r="D633" s="92"/>
      <c r="E633" s="67" t="s">
        <v>2417</v>
      </c>
      <c r="F633" s="66" t="s">
        <v>11113</v>
      </c>
      <c r="G633" s="45"/>
      <c r="H633" s="45"/>
      <c r="I633" s="45"/>
      <c r="J633" s="45"/>
    </row>
    <row r="634" spans="1:10" ht="14.1" customHeight="1" thickBot="1" x14ac:dyDescent="0.25">
      <c r="A634" s="92"/>
      <c r="B634" s="67" t="s">
        <v>12943</v>
      </c>
      <c r="C634" s="76">
        <v>45153</v>
      </c>
      <c r="D634" s="92"/>
      <c r="E634" s="67" t="s">
        <v>3073</v>
      </c>
      <c r="F634" s="66" t="s">
        <v>11113</v>
      </c>
      <c r="G634" s="45"/>
      <c r="H634" s="45"/>
      <c r="I634" s="45"/>
      <c r="J634" s="45"/>
    </row>
    <row r="635" spans="1:10" ht="14.1" customHeight="1" thickBot="1" x14ac:dyDescent="0.25">
      <c r="A635" s="92"/>
      <c r="B635" s="67" t="s">
        <v>1786</v>
      </c>
      <c r="C635" s="84">
        <f>IF(C634="","",IF(AND(MONTH(C634)&gt;=1,MONTH(C634)&lt;=3),1,IF(AND(MONTH(C634)&gt;=4,MONTH(C634)&lt;=6),2,IF(AND(MONTH(C634)&gt;=7,MONTH(C634)&lt;=9),3,4))))</f>
        <v>3</v>
      </c>
      <c r="D635" s="92"/>
      <c r="E635" s="67" t="s">
        <v>13193</v>
      </c>
      <c r="F635" s="66" t="s">
        <v>11113</v>
      </c>
      <c r="G635" s="45"/>
      <c r="H635" s="45"/>
      <c r="I635" s="45"/>
      <c r="J635" s="45"/>
    </row>
    <row r="636" spans="1:10" ht="14.1" customHeight="1" thickBot="1" x14ac:dyDescent="0.25">
      <c r="A636" s="45"/>
      <c r="B636" s="45"/>
      <c r="C636" s="45"/>
      <c r="D636" s="45"/>
      <c r="E636" s="45"/>
      <c r="F636" s="45"/>
      <c r="G636" s="45"/>
      <c r="H636" s="45"/>
      <c r="I636" s="45"/>
      <c r="J636" s="45"/>
    </row>
    <row r="637" spans="1:10" ht="14.1" customHeight="1" thickBot="1" x14ac:dyDescent="0.25">
      <c r="A637" s="72" t="s">
        <v>15735</v>
      </c>
      <c r="B637" s="72" t="s">
        <v>16146</v>
      </c>
      <c r="C637" s="72" t="s">
        <v>15641</v>
      </c>
      <c r="D637" s="72" t="s">
        <v>15251</v>
      </c>
      <c r="E637" s="72" t="s">
        <v>6933</v>
      </c>
      <c r="F637" s="72" t="s">
        <v>15280</v>
      </c>
      <c r="G637" s="45"/>
      <c r="H637" s="45"/>
      <c r="I637" s="45"/>
      <c r="J637" s="45"/>
    </row>
    <row r="638" spans="1:10" ht="14.1" customHeight="1" x14ac:dyDescent="0.2">
      <c r="A638" s="81">
        <v>82121506</v>
      </c>
      <c r="B638" s="69" t="str">
        <f ca="1">IFERROR(INDEX(UNSPSCDes,MATCH(INDIRECT(ADDRESS(ROW(),COLUMN()-1,4)),UNSPSCCode,0)),"")</f>
        <v>Impresión de publicaciones</v>
      </c>
      <c r="C638" s="81" t="s">
        <v>1449</v>
      </c>
      <c r="D638" s="81">
        <v>1</v>
      </c>
      <c r="E638" s="71">
        <v>75000</v>
      </c>
      <c r="F638" s="70">
        <f ca="1">INDIRECT(ADDRESS(ROW(),COLUMN()-2,4))*INDIRECT(ADDRESS(ROW(),COLUMN()-1,4))</f>
        <v>75000</v>
      </c>
      <c r="G638" s="45"/>
      <c r="H638" s="45"/>
      <c r="I638" s="45"/>
      <c r="J638" s="45"/>
    </row>
    <row r="639" spans="1:10" ht="13.5" customHeight="1" x14ac:dyDescent="0.2">
      <c r="A639" s="81">
        <v>82101501</v>
      </c>
      <c r="B639" s="69" t="str">
        <f ca="1">IFERROR(INDEX(UNSPSCDes,MATCH(INDIRECT(ADDRESS(ROW(),COLUMN()-1,4)),UNSPSCCode,0)),"")</f>
        <v>Publicidad en vallas</v>
      </c>
      <c r="C639" s="81" t="s">
        <v>1449</v>
      </c>
      <c r="D639" s="81">
        <v>1</v>
      </c>
      <c r="E639" s="71">
        <v>50000</v>
      </c>
      <c r="F639" s="70">
        <f ca="1">INDIRECT(ADDRESS(ROW(),COLUMN()-2,4))*INDIRECT(ADDRESS(ROW(),COLUMN()-1,4))</f>
        <v>50000</v>
      </c>
      <c r="G639" s="45"/>
      <c r="H639" s="45"/>
      <c r="I639" s="45"/>
      <c r="J639" s="45"/>
    </row>
    <row r="640" spans="1:10" ht="13.5" customHeight="1" x14ac:dyDescent="0.2">
      <c r="A640" s="81">
        <v>82121702</v>
      </c>
      <c r="B640" s="69" t="str">
        <f ca="1">IFERROR(INDEX(UNSPSCDes,MATCH(INDIRECT(ADDRESS(ROW(),COLUMN()-1,4)),UNSPSCCode,0)),"")</f>
        <v>Servicios de copias a color o de cotejo</v>
      </c>
      <c r="C640" s="87" t="s">
        <v>1449</v>
      </c>
      <c r="D640" s="81">
        <v>1</v>
      </c>
      <c r="E640" s="71">
        <v>7200</v>
      </c>
      <c r="F640" s="70">
        <f ca="1">INDIRECT(ADDRESS(ROW(),COLUMN()-2,4))*INDIRECT(ADDRESS(ROW(),COLUMN()-1,4))</f>
        <v>7200</v>
      </c>
      <c r="G640" s="45"/>
      <c r="H640" s="45"/>
      <c r="I640" s="45"/>
      <c r="J640" s="45"/>
    </row>
    <row r="641" spans="1:10" ht="13.5" customHeight="1" x14ac:dyDescent="0.2">
      <c r="A641" s="81">
        <v>82121702</v>
      </c>
      <c r="B641" s="69" t="str">
        <f ca="1">IFERROR(INDEX(UNSPSCDes,MATCH(INDIRECT(ADDRESS(ROW(),COLUMN()-1,4)),UNSPSCCode,0)),"")</f>
        <v>Servicios de copias a color o de cotejo</v>
      </c>
      <c r="C641" s="87" t="s">
        <v>1449</v>
      </c>
      <c r="D641" s="81">
        <v>1</v>
      </c>
      <c r="E641" s="71">
        <v>3600</v>
      </c>
      <c r="F641" s="70">
        <f ca="1">INDIRECT(ADDRESS(ROW(),COLUMN()-2,4))*INDIRECT(ADDRESS(ROW(),COLUMN()-1,4))</f>
        <v>3600</v>
      </c>
      <c r="G641" s="45"/>
      <c r="H641" s="45"/>
      <c r="I641" s="45"/>
      <c r="J641" s="45"/>
    </row>
    <row r="642" spans="1:10" ht="14.1" customHeight="1" x14ac:dyDescent="0.2">
      <c r="A642" s="45"/>
      <c r="B642" s="45"/>
      <c r="C642" s="45"/>
      <c r="D642" s="45"/>
      <c r="E642" s="73" t="s">
        <v>12551</v>
      </c>
      <c r="F642" s="74">
        <f ca="1">SUM(Table331[MONTO TOTAL ESTIMADO])</f>
        <v>135800</v>
      </c>
      <c r="G642" s="45"/>
      <c r="H642" s="45" t="str">
        <f>C631</f>
        <v>Servicios</v>
      </c>
      <c r="I642" s="45" t="str">
        <f>E631</f>
        <v>Sí</v>
      </c>
      <c r="J642" s="45" t="str">
        <f>D631</f>
        <v>Compras por debajo del Umbral</v>
      </c>
    </row>
    <row r="643" spans="1:10" ht="14.1" customHeight="1" thickBot="1" x14ac:dyDescent="0.3"/>
    <row r="644" spans="1:10" ht="33.75" customHeight="1" thickBot="1" x14ac:dyDescent="0.25">
      <c r="A644" s="64" t="s">
        <v>16383</v>
      </c>
      <c r="B644" s="64" t="s">
        <v>161</v>
      </c>
      <c r="C644" s="64" t="s">
        <v>11725</v>
      </c>
      <c r="D644" s="64" t="s">
        <v>14379</v>
      </c>
      <c r="E644" s="64" t="s">
        <v>10963</v>
      </c>
      <c r="F644" s="64" t="s">
        <v>11096</v>
      </c>
      <c r="G644" s="45"/>
      <c r="H644" s="45"/>
      <c r="I644" s="45"/>
      <c r="J644" s="45"/>
    </row>
    <row r="645" spans="1:10" ht="13.5" customHeight="1" thickBot="1" x14ac:dyDescent="0.25">
      <c r="A645" s="85" t="s">
        <v>18852</v>
      </c>
      <c r="B645" s="85" t="s">
        <v>18853</v>
      </c>
      <c r="C645" s="66" t="s">
        <v>17798</v>
      </c>
      <c r="D645" s="66" t="s">
        <v>17483</v>
      </c>
      <c r="E645" s="66" t="s">
        <v>17854</v>
      </c>
      <c r="F645" s="66"/>
      <c r="G645" s="45"/>
      <c r="H645" s="45"/>
      <c r="I645" s="45"/>
      <c r="J645" s="45"/>
    </row>
    <row r="646" spans="1:10" ht="14.1" customHeight="1" thickBot="1" x14ac:dyDescent="0.25">
      <c r="A646" s="91" t="s">
        <v>14829</v>
      </c>
      <c r="B646" s="67" t="s">
        <v>8529</v>
      </c>
      <c r="C646" s="76">
        <v>45148</v>
      </c>
      <c r="D646" s="91" t="s">
        <v>9387</v>
      </c>
      <c r="E646" s="67" t="s">
        <v>13094</v>
      </c>
      <c r="F646" s="66" t="s">
        <v>3080</v>
      </c>
      <c r="G646" s="45"/>
      <c r="H646" s="45"/>
      <c r="I646" s="45"/>
      <c r="J646" s="45"/>
    </row>
    <row r="647" spans="1:10" ht="14.1" customHeight="1" thickBot="1" x14ac:dyDescent="0.25">
      <c r="A647" s="92"/>
      <c r="B647" s="67" t="s">
        <v>1786</v>
      </c>
      <c r="C647" s="84">
        <f>IF(C646="","",IF(AND(MONTH(C646)&gt;=1,MONTH(C646)&lt;=3),1,IF(AND(MONTH(C646)&gt;=4,MONTH(C646)&lt;=6),2,IF(AND(MONTH(C646)&gt;=7,MONTH(C646)&lt;=9),3,4))))</f>
        <v>3</v>
      </c>
      <c r="D647" s="92"/>
      <c r="E647" s="67" t="s">
        <v>2417</v>
      </c>
      <c r="F647" s="66" t="s">
        <v>11113</v>
      </c>
      <c r="G647" s="45"/>
      <c r="H647" s="45"/>
      <c r="I647" s="45"/>
      <c r="J647" s="45"/>
    </row>
    <row r="648" spans="1:10" ht="14.1" customHeight="1" thickBot="1" x14ac:dyDescent="0.25">
      <c r="A648" s="92"/>
      <c r="B648" s="67" t="s">
        <v>12943</v>
      </c>
      <c r="C648" s="76">
        <v>45153</v>
      </c>
      <c r="D648" s="92"/>
      <c r="E648" s="67" t="s">
        <v>3073</v>
      </c>
      <c r="F648" s="66" t="s">
        <v>11113</v>
      </c>
      <c r="G648" s="45"/>
      <c r="H648" s="45"/>
      <c r="I648" s="45"/>
      <c r="J648" s="45"/>
    </row>
    <row r="649" spans="1:10" ht="14.1" customHeight="1" thickBot="1" x14ac:dyDescent="0.25">
      <c r="A649" s="92"/>
      <c r="B649" s="67" t="s">
        <v>1786</v>
      </c>
      <c r="C649" s="84">
        <f>IF(C648="","",IF(AND(MONTH(C648)&gt;=1,MONTH(C648)&lt;=3),1,IF(AND(MONTH(C648)&gt;=4,MONTH(C648)&lt;=6),2,IF(AND(MONTH(C648)&gt;=7,MONTH(C648)&lt;=9),3,4))))</f>
        <v>3</v>
      </c>
      <c r="D649" s="92"/>
      <c r="E649" s="67" t="s">
        <v>13193</v>
      </c>
      <c r="F649" s="66" t="s">
        <v>11113</v>
      </c>
      <c r="G649" s="45"/>
      <c r="H649" s="45"/>
      <c r="I649" s="45"/>
      <c r="J649" s="45"/>
    </row>
    <row r="650" spans="1:10" ht="14.1" customHeight="1" thickBot="1" x14ac:dyDescent="0.25">
      <c r="A650" s="45"/>
      <c r="B650" s="45"/>
      <c r="C650" s="45"/>
      <c r="D650" s="45"/>
      <c r="E650" s="45"/>
      <c r="F650" s="45"/>
      <c r="G650" s="45"/>
      <c r="H650" s="45"/>
      <c r="I650" s="45"/>
      <c r="J650" s="45"/>
    </row>
    <row r="651" spans="1:10" ht="14.1" customHeight="1" thickBot="1" x14ac:dyDescent="0.25">
      <c r="A651" s="72" t="s">
        <v>15735</v>
      </c>
      <c r="B651" s="72" t="s">
        <v>16146</v>
      </c>
      <c r="C651" s="72" t="s">
        <v>15641</v>
      </c>
      <c r="D651" s="72" t="s">
        <v>15251</v>
      </c>
      <c r="E651" s="72" t="s">
        <v>6933</v>
      </c>
      <c r="F651" s="72" t="s">
        <v>15280</v>
      </c>
      <c r="G651" s="45"/>
      <c r="H651" s="45"/>
      <c r="I651" s="45"/>
      <c r="J651" s="45"/>
    </row>
    <row r="652" spans="1:10" ht="14.1" customHeight="1" x14ac:dyDescent="0.2">
      <c r="A652" s="81">
        <v>56101716</v>
      </c>
      <c r="B652" s="69" t="str">
        <f ca="1">IFERROR(INDEX(UNSPSCDes,MATCH(INDIRECT(ADDRESS(ROW(),COLUMN()-1,4)),UNSPSCCode,0)),"")</f>
        <v>Gavetas organizadoras para el escritorio</v>
      </c>
      <c r="C652" s="81" t="s">
        <v>1449</v>
      </c>
      <c r="D652" s="81">
        <v>6</v>
      </c>
      <c r="E652" s="71">
        <v>15000</v>
      </c>
      <c r="F652" s="70">
        <f ca="1">INDIRECT(ADDRESS(ROW(),COLUMN()-2,4))*INDIRECT(ADDRESS(ROW(),COLUMN()-1,4))</f>
        <v>90000</v>
      </c>
      <c r="G652" s="45"/>
      <c r="H652" s="45"/>
      <c r="I652" s="45"/>
      <c r="J652" s="45"/>
    </row>
    <row r="653" spans="1:10" ht="13.5" customHeight="1" x14ac:dyDescent="0.2">
      <c r="A653" s="81">
        <v>56101905</v>
      </c>
      <c r="B653" s="69" t="str">
        <f ca="1">IFERROR(INDEX(UNSPSCDes,MATCH(INDIRECT(ADDRESS(ROW(),COLUMN()-1,4)),UNSPSCCode,0)),"")</f>
        <v>Ensamblajes o secciones de paneles</v>
      </c>
      <c r="C653" s="81" t="s">
        <v>1449</v>
      </c>
      <c r="D653" s="81">
        <v>8</v>
      </c>
      <c r="E653" s="71">
        <v>20375</v>
      </c>
      <c r="F653" s="70">
        <f ca="1">INDIRECT(ADDRESS(ROW(),COLUMN()-2,4))*INDIRECT(ADDRESS(ROW(),COLUMN()-1,4))</f>
        <v>163000</v>
      </c>
      <c r="G653" s="45"/>
      <c r="H653" s="45"/>
      <c r="I653" s="45"/>
      <c r="J653" s="45"/>
    </row>
    <row r="654" spans="1:10" ht="13.5" customHeight="1" x14ac:dyDescent="0.2">
      <c r="A654" s="81">
        <v>56101703</v>
      </c>
      <c r="B654" s="69" t="str">
        <f ca="1">IFERROR(INDEX(UNSPSCDes,MATCH(INDIRECT(ADDRESS(ROW(),COLUMN()-1,4)),UNSPSCCode,0)),"")</f>
        <v>Escritorios</v>
      </c>
      <c r="C654" s="81" t="s">
        <v>1449</v>
      </c>
      <c r="D654" s="81">
        <v>1</v>
      </c>
      <c r="E654" s="71">
        <v>25000</v>
      </c>
      <c r="F654" s="70">
        <f ca="1">INDIRECT(ADDRESS(ROW(),COLUMN()-2,4))*INDIRECT(ADDRESS(ROW(),COLUMN()-1,4))</f>
        <v>25000</v>
      </c>
      <c r="G654" s="45"/>
      <c r="H654" s="45"/>
      <c r="I654" s="45"/>
      <c r="J654" s="45"/>
    </row>
    <row r="655" spans="1:10" ht="13.5" customHeight="1" x14ac:dyDescent="0.2">
      <c r="A655" s="81">
        <v>56101716</v>
      </c>
      <c r="B655" s="69" t="str">
        <f ca="1">IFERROR(INDEX(UNSPSCDes,MATCH(INDIRECT(ADDRESS(ROW(),COLUMN()-1,4)),UNSPSCCode,0)),"")</f>
        <v>Gavetas organizadoras para el escritorio</v>
      </c>
      <c r="C655" s="81" t="s">
        <v>1449</v>
      </c>
      <c r="D655" s="81">
        <v>1</v>
      </c>
      <c r="E655" s="71">
        <v>11500</v>
      </c>
      <c r="F655" s="70">
        <f ca="1">INDIRECT(ADDRESS(ROW(),COLUMN()-2,4))*INDIRECT(ADDRESS(ROW(),COLUMN()-1,4))</f>
        <v>11500</v>
      </c>
      <c r="G655" s="45"/>
      <c r="H655" s="45"/>
      <c r="I655" s="45"/>
      <c r="J655" s="45"/>
    </row>
    <row r="656" spans="1:10" ht="14.1" customHeight="1" x14ac:dyDescent="0.2">
      <c r="A656" s="45"/>
      <c r="B656" s="45"/>
      <c r="C656" s="45"/>
      <c r="D656" s="45"/>
      <c r="E656" s="73" t="s">
        <v>12551</v>
      </c>
      <c r="F656" s="74">
        <f ca="1">SUM(Table332[MONTO TOTAL ESTIMADO])</f>
        <v>289500</v>
      </c>
      <c r="G656" s="45"/>
      <c r="H656" s="45" t="str">
        <f>C645</f>
        <v>Bienes</v>
      </c>
      <c r="I656" s="45" t="str">
        <f>E645</f>
        <v>No</v>
      </c>
      <c r="J656" s="45" t="str">
        <f>D645</f>
        <v>Compras Menores</v>
      </c>
    </row>
    <row r="657" spans="1:10" ht="14.1" customHeight="1" thickBot="1" x14ac:dyDescent="0.3"/>
    <row r="658" spans="1:10" ht="33.75" customHeight="1" thickBot="1" x14ac:dyDescent="0.25">
      <c r="A658" s="64" t="s">
        <v>16383</v>
      </c>
      <c r="B658" s="64" t="s">
        <v>161</v>
      </c>
      <c r="C658" s="64" t="s">
        <v>11725</v>
      </c>
      <c r="D658" s="64" t="s">
        <v>14379</v>
      </c>
      <c r="E658" s="64" t="s">
        <v>10963</v>
      </c>
      <c r="F658" s="64" t="s">
        <v>11096</v>
      </c>
      <c r="G658" s="45"/>
      <c r="H658" s="45"/>
      <c r="I658" s="45"/>
      <c r="J658" s="45"/>
    </row>
    <row r="659" spans="1:10" ht="13.5" customHeight="1" thickBot="1" x14ac:dyDescent="0.25">
      <c r="A659" s="85" t="s">
        <v>18854</v>
      </c>
      <c r="B659" s="85" t="s">
        <v>18855</v>
      </c>
      <c r="C659" s="66" t="s">
        <v>17798</v>
      </c>
      <c r="D659" s="66" t="s">
        <v>17483</v>
      </c>
      <c r="E659" s="66" t="s">
        <v>17854</v>
      </c>
      <c r="F659" s="66"/>
      <c r="G659" s="45"/>
      <c r="H659" s="45"/>
      <c r="I659" s="45"/>
      <c r="J659" s="45"/>
    </row>
    <row r="660" spans="1:10" ht="14.1" customHeight="1" thickBot="1" x14ac:dyDescent="0.25">
      <c r="A660" s="91" t="s">
        <v>14829</v>
      </c>
      <c r="B660" s="67" t="s">
        <v>8529</v>
      </c>
      <c r="C660" s="76">
        <v>45056</v>
      </c>
      <c r="D660" s="91" t="s">
        <v>9387</v>
      </c>
      <c r="E660" s="67" t="s">
        <v>13094</v>
      </c>
      <c r="F660" s="66" t="s">
        <v>3080</v>
      </c>
      <c r="G660" s="45"/>
      <c r="H660" s="45"/>
      <c r="I660" s="45"/>
      <c r="J660" s="45"/>
    </row>
    <row r="661" spans="1:10" ht="14.1" customHeight="1" thickBot="1" x14ac:dyDescent="0.25">
      <c r="A661" s="92"/>
      <c r="B661" s="67" t="s">
        <v>1786</v>
      </c>
      <c r="C661" s="84">
        <f>IF(C660="","",IF(AND(MONTH(C660)&gt;=1,MONTH(C660)&lt;=3),1,IF(AND(MONTH(C660)&gt;=4,MONTH(C660)&lt;=6),2,IF(AND(MONTH(C660)&gt;=7,MONTH(C660)&lt;=9),3,4))))</f>
        <v>2</v>
      </c>
      <c r="D661" s="92"/>
      <c r="E661" s="67" t="s">
        <v>2417</v>
      </c>
      <c r="F661" s="66" t="s">
        <v>11113</v>
      </c>
      <c r="G661" s="45"/>
      <c r="H661" s="45"/>
      <c r="I661" s="45"/>
      <c r="J661" s="45"/>
    </row>
    <row r="662" spans="1:10" ht="14.1" customHeight="1" thickBot="1" x14ac:dyDescent="0.25">
      <c r="A662" s="92"/>
      <c r="B662" s="67" t="s">
        <v>12943</v>
      </c>
      <c r="C662" s="76">
        <v>45061</v>
      </c>
      <c r="D662" s="92"/>
      <c r="E662" s="67" t="s">
        <v>3073</v>
      </c>
      <c r="F662" s="66" t="s">
        <v>11113</v>
      </c>
      <c r="G662" s="45"/>
      <c r="H662" s="45"/>
      <c r="I662" s="45"/>
      <c r="J662" s="45"/>
    </row>
    <row r="663" spans="1:10" ht="14.1" customHeight="1" thickBot="1" x14ac:dyDescent="0.25">
      <c r="A663" s="92"/>
      <c r="B663" s="67" t="s">
        <v>1786</v>
      </c>
      <c r="C663" s="84">
        <f>IF(C662="","",IF(AND(MONTH(C662)&gt;=1,MONTH(C662)&lt;=3),1,IF(AND(MONTH(C662)&gt;=4,MONTH(C662)&lt;=6),2,IF(AND(MONTH(C662)&gt;=7,MONTH(C662)&lt;=9),3,4))))</f>
        <v>2</v>
      </c>
      <c r="D663" s="92"/>
      <c r="E663" s="67" t="s">
        <v>13193</v>
      </c>
      <c r="F663" s="66" t="s">
        <v>11113</v>
      </c>
      <c r="G663" s="45"/>
      <c r="H663" s="45"/>
      <c r="I663" s="45"/>
      <c r="J663" s="45"/>
    </row>
    <row r="664" spans="1:10" ht="14.1" customHeight="1" thickBot="1" x14ac:dyDescent="0.25">
      <c r="A664" s="45"/>
      <c r="B664" s="45"/>
      <c r="C664" s="45"/>
      <c r="D664" s="45"/>
      <c r="E664" s="45"/>
      <c r="F664" s="45"/>
      <c r="G664" s="45"/>
      <c r="H664" s="45"/>
      <c r="I664" s="45"/>
      <c r="J664" s="45"/>
    </row>
    <row r="665" spans="1:10" ht="14.1" customHeight="1" thickBot="1" x14ac:dyDescent="0.25">
      <c r="A665" s="72" t="s">
        <v>15735</v>
      </c>
      <c r="B665" s="72" t="s">
        <v>16146</v>
      </c>
      <c r="C665" s="72" t="s">
        <v>15641</v>
      </c>
      <c r="D665" s="72" t="s">
        <v>15251</v>
      </c>
      <c r="E665" s="72" t="s">
        <v>6933</v>
      </c>
      <c r="F665" s="72" t="s">
        <v>15280</v>
      </c>
      <c r="G665" s="45"/>
      <c r="H665" s="45"/>
      <c r="I665" s="45"/>
      <c r="J665" s="45"/>
    </row>
    <row r="666" spans="1:10" ht="14.1" customHeight="1" x14ac:dyDescent="0.2">
      <c r="A666" s="81">
        <v>45121603</v>
      </c>
      <c r="B666" s="69" t="str">
        <f ca="1">IFERROR(INDEX(UNSPSCDes,MATCH(INDIRECT(ADDRESS(ROW(),COLUMN()-1,4)),UNSPSCCode,0)),"")</f>
        <v>Lentes para cámaras</v>
      </c>
      <c r="C666" s="81" t="s">
        <v>1449</v>
      </c>
      <c r="D666" s="81">
        <v>1</v>
      </c>
      <c r="E666" s="71">
        <v>70000</v>
      </c>
      <c r="F666" s="70">
        <f ca="1">INDIRECT(ADDRESS(ROW(),COLUMN()-2,4))*INDIRECT(ADDRESS(ROW(),COLUMN()-1,4))</f>
        <v>70000</v>
      </c>
      <c r="G666" s="45"/>
      <c r="H666" s="45"/>
      <c r="I666" s="45"/>
      <c r="J666" s="45"/>
    </row>
    <row r="667" spans="1:10" ht="13.5" customHeight="1" x14ac:dyDescent="0.2">
      <c r="A667" s="81">
        <v>43232105</v>
      </c>
      <c r="B667" s="69" t="str">
        <f ca="1">IFERROR(INDEX(UNSPSCDes,MATCH(INDIRECT(ADDRESS(ROW(),COLUMN()-1,4)),UNSPSCCode,0)),"")</f>
        <v>Software de gráficas</v>
      </c>
      <c r="C667" s="81" t="s">
        <v>1449</v>
      </c>
      <c r="D667" s="81">
        <v>1</v>
      </c>
      <c r="E667" s="71">
        <v>4536</v>
      </c>
      <c r="F667" s="70">
        <f ca="1">INDIRECT(ADDRESS(ROW(),COLUMN()-2,4))*INDIRECT(ADDRESS(ROW(),COLUMN()-1,4))</f>
        <v>4536</v>
      </c>
      <c r="G667" s="45"/>
      <c r="H667" s="45"/>
      <c r="I667" s="45"/>
      <c r="J667" s="45"/>
    </row>
    <row r="668" spans="1:10" ht="13.5" customHeight="1" x14ac:dyDescent="0.2">
      <c r="A668" s="81">
        <v>43232105</v>
      </c>
      <c r="B668" s="69" t="str">
        <f ca="1">IFERROR(INDEX(UNSPSCDes,MATCH(INDIRECT(ADDRESS(ROW(),COLUMN()-1,4)),UNSPSCCode,0)),"")</f>
        <v>Software de gráficas</v>
      </c>
      <c r="C668" s="81" t="s">
        <v>1449</v>
      </c>
      <c r="D668" s="81">
        <v>1</v>
      </c>
      <c r="E668" s="71">
        <v>32850</v>
      </c>
      <c r="F668" s="70">
        <f ca="1">INDIRECT(ADDRESS(ROW(),COLUMN()-2,4))*INDIRECT(ADDRESS(ROW(),COLUMN()-1,4))</f>
        <v>32850</v>
      </c>
      <c r="G668" s="45"/>
      <c r="H668" s="45"/>
      <c r="I668" s="45"/>
      <c r="J668" s="45"/>
    </row>
    <row r="669" spans="1:10" ht="13.5" customHeight="1" x14ac:dyDescent="0.2">
      <c r="A669" s="81">
        <v>45121510</v>
      </c>
      <c r="B669" s="69" t="str">
        <f ca="1">IFERROR(INDEX(UNSPSCDes,MATCH(INDIRECT(ADDRESS(ROW(),COLUMN()-1,4)),UNSPSCCode,0)),"")</f>
        <v>Cámaras aéreas</v>
      </c>
      <c r="C669" s="81" t="s">
        <v>1449</v>
      </c>
      <c r="D669" s="81">
        <v>1</v>
      </c>
      <c r="E669" s="71">
        <v>59400</v>
      </c>
      <c r="F669" s="70">
        <f ca="1">INDIRECT(ADDRESS(ROW(),COLUMN()-2,4))*INDIRECT(ADDRESS(ROW(),COLUMN()-1,4))</f>
        <v>59400</v>
      </c>
      <c r="G669" s="45"/>
      <c r="H669" s="45"/>
      <c r="I669" s="45"/>
      <c r="J669" s="45"/>
    </row>
    <row r="670" spans="1:10" ht="14.1" customHeight="1" x14ac:dyDescent="0.2">
      <c r="A670" s="45"/>
      <c r="B670" s="45"/>
      <c r="C670" s="45"/>
      <c r="D670" s="45"/>
      <c r="E670" s="73" t="s">
        <v>12551</v>
      </c>
      <c r="F670" s="74">
        <f ca="1">SUM(Table333[MONTO TOTAL ESTIMADO])</f>
        <v>166786</v>
      </c>
      <c r="G670" s="45"/>
      <c r="H670" s="45" t="str">
        <f>C659</f>
        <v>Bienes</v>
      </c>
      <c r="I670" s="45" t="str">
        <f>E659</f>
        <v>No</v>
      </c>
      <c r="J670" s="45" t="str">
        <f>D659</f>
        <v>Compras Menores</v>
      </c>
    </row>
    <row r="671" spans="1:10" ht="14.1" customHeight="1" thickBot="1" x14ac:dyDescent="0.3"/>
    <row r="672" spans="1:10" ht="33.75" customHeight="1" thickBot="1" x14ac:dyDescent="0.25">
      <c r="A672" s="64" t="s">
        <v>16383</v>
      </c>
      <c r="B672" s="64" t="s">
        <v>161</v>
      </c>
      <c r="C672" s="64" t="s">
        <v>11725</v>
      </c>
      <c r="D672" s="64" t="s">
        <v>14379</v>
      </c>
      <c r="E672" s="64" t="s">
        <v>10963</v>
      </c>
      <c r="F672" s="64" t="s">
        <v>11096</v>
      </c>
      <c r="G672" s="45"/>
      <c r="H672" s="45"/>
      <c r="I672" s="45"/>
      <c r="J672" s="45"/>
    </row>
    <row r="673" spans="1:10" ht="14.1" customHeight="1" thickBot="1" x14ac:dyDescent="0.25">
      <c r="A673" s="66" t="s">
        <v>18854</v>
      </c>
      <c r="B673" s="66" t="s">
        <v>18855</v>
      </c>
      <c r="C673" s="66" t="s">
        <v>17798</v>
      </c>
      <c r="D673" s="66" t="s">
        <v>10172</v>
      </c>
      <c r="E673" s="66" t="s">
        <v>8856</v>
      </c>
      <c r="F673" s="66"/>
      <c r="G673" s="45"/>
      <c r="H673" s="45"/>
      <c r="I673" s="45"/>
      <c r="J673" s="45"/>
    </row>
    <row r="674" spans="1:10" ht="14.1" customHeight="1" thickBot="1" x14ac:dyDescent="0.25">
      <c r="A674" s="91" t="s">
        <v>14829</v>
      </c>
      <c r="B674" s="67" t="s">
        <v>8529</v>
      </c>
      <c r="C674" s="76">
        <v>45148</v>
      </c>
      <c r="D674" s="91" t="s">
        <v>9387</v>
      </c>
      <c r="E674" s="67" t="s">
        <v>13094</v>
      </c>
      <c r="F674" s="66" t="s">
        <v>3080</v>
      </c>
      <c r="G674" s="45"/>
      <c r="H674" s="45"/>
      <c r="I674" s="45"/>
      <c r="J674" s="45"/>
    </row>
    <row r="675" spans="1:10" ht="14.1" customHeight="1" thickBot="1" x14ac:dyDescent="0.25">
      <c r="A675" s="92"/>
      <c r="B675" s="67" t="s">
        <v>1786</v>
      </c>
      <c r="C675" s="84">
        <f>IF(C674="","",IF(AND(MONTH(C674)&gt;=1,MONTH(C674)&lt;=3),1,IF(AND(MONTH(C674)&gt;=4,MONTH(C674)&lt;=6),2,IF(AND(MONTH(C674)&gt;=7,MONTH(C674)&lt;=9),3,4))))</f>
        <v>3</v>
      </c>
      <c r="D675" s="92"/>
      <c r="E675" s="67" t="s">
        <v>2417</v>
      </c>
      <c r="F675" s="66" t="s">
        <v>11113</v>
      </c>
      <c r="G675" s="45"/>
      <c r="H675" s="45"/>
      <c r="I675" s="45"/>
      <c r="J675" s="45"/>
    </row>
    <row r="676" spans="1:10" ht="14.1" customHeight="1" thickBot="1" x14ac:dyDescent="0.25">
      <c r="A676" s="92"/>
      <c r="B676" s="67" t="s">
        <v>12943</v>
      </c>
      <c r="C676" s="76">
        <v>45153</v>
      </c>
      <c r="D676" s="92"/>
      <c r="E676" s="67" t="s">
        <v>3073</v>
      </c>
      <c r="F676" s="66" t="s">
        <v>11113</v>
      </c>
      <c r="G676" s="45"/>
      <c r="H676" s="45"/>
      <c r="I676" s="45"/>
      <c r="J676" s="45"/>
    </row>
    <row r="677" spans="1:10" ht="14.1" customHeight="1" thickBot="1" x14ac:dyDescent="0.25">
      <c r="A677" s="92"/>
      <c r="B677" s="67" t="s">
        <v>1786</v>
      </c>
      <c r="C677" s="84">
        <f>IF(C676="","",IF(AND(MONTH(C676)&gt;=1,MONTH(C676)&lt;=3),1,IF(AND(MONTH(C676)&gt;=4,MONTH(C676)&lt;=6),2,IF(AND(MONTH(C676)&gt;=7,MONTH(C676)&lt;=9),3,4))))</f>
        <v>3</v>
      </c>
      <c r="D677" s="92"/>
      <c r="E677" s="67" t="s">
        <v>13193</v>
      </c>
      <c r="F677" s="66" t="s">
        <v>11113</v>
      </c>
      <c r="G677" s="45"/>
      <c r="H677" s="45"/>
      <c r="I677" s="45"/>
      <c r="J677" s="45"/>
    </row>
    <row r="678" spans="1:10" ht="14.1" customHeight="1" thickBot="1" x14ac:dyDescent="0.25">
      <c r="A678" s="45"/>
      <c r="B678" s="45"/>
      <c r="C678" s="45"/>
      <c r="D678" s="45"/>
      <c r="E678" s="45"/>
      <c r="F678" s="45"/>
      <c r="G678" s="45"/>
      <c r="H678" s="45"/>
      <c r="I678" s="45"/>
      <c r="J678" s="45"/>
    </row>
    <row r="679" spans="1:10" ht="14.1" customHeight="1" thickBot="1" x14ac:dyDescent="0.25">
      <c r="A679" s="72" t="s">
        <v>15735</v>
      </c>
      <c r="B679" s="72" t="s">
        <v>16146</v>
      </c>
      <c r="C679" s="72" t="s">
        <v>15641</v>
      </c>
      <c r="D679" s="72" t="s">
        <v>15251</v>
      </c>
      <c r="E679" s="72" t="s">
        <v>6933</v>
      </c>
      <c r="F679" s="72" t="s">
        <v>15280</v>
      </c>
      <c r="G679" s="45"/>
      <c r="H679" s="45"/>
      <c r="I679" s="45"/>
      <c r="J679" s="45"/>
    </row>
    <row r="680" spans="1:10" ht="14.1" customHeight="1" x14ac:dyDescent="0.2">
      <c r="A680" s="81">
        <v>82101801</v>
      </c>
      <c r="B680" s="69" t="str">
        <f t="shared" ref="B680:B685" ca="1" si="26">IFERROR(INDEX(UNSPSCDes,MATCH(INDIRECT(ADDRESS(ROW(),COLUMN()-1,4)),UNSPSCCode,0)),"")</f>
        <v>Servicios de campañas publicitarias</v>
      </c>
      <c r="C680" s="81" t="s">
        <v>1449</v>
      </c>
      <c r="D680" s="81">
        <v>1</v>
      </c>
      <c r="E680" s="71">
        <v>19440</v>
      </c>
      <c r="F680" s="70">
        <f t="shared" ref="F680:F685" ca="1" si="27">INDIRECT(ADDRESS(ROW(),COLUMN()-2,4))*INDIRECT(ADDRESS(ROW(),COLUMN()-1,4))</f>
        <v>19440</v>
      </c>
      <c r="G680" s="45"/>
      <c r="H680" s="45"/>
      <c r="I680" s="45"/>
      <c r="J680" s="45"/>
    </row>
    <row r="681" spans="1:10" ht="13.5" customHeight="1" x14ac:dyDescent="0.2">
      <c r="A681" s="81">
        <v>45121602</v>
      </c>
      <c r="B681" s="69" t="str">
        <f t="shared" ca="1" si="26"/>
        <v>Trípodes para cámaras</v>
      </c>
      <c r="C681" s="81" t="s">
        <v>1449</v>
      </c>
      <c r="D681" s="81">
        <v>1</v>
      </c>
      <c r="E681" s="71">
        <v>25380</v>
      </c>
      <c r="F681" s="70">
        <f t="shared" ca="1" si="27"/>
        <v>25380</v>
      </c>
      <c r="G681" s="45"/>
      <c r="H681" s="45"/>
      <c r="I681" s="45"/>
      <c r="J681" s="45"/>
    </row>
    <row r="682" spans="1:10" ht="13.5" customHeight="1" x14ac:dyDescent="0.2">
      <c r="A682" s="81">
        <v>45121602</v>
      </c>
      <c r="B682" s="69" t="str">
        <f t="shared" ca="1" si="26"/>
        <v>Trípodes para cámaras</v>
      </c>
      <c r="C682" s="81" t="s">
        <v>1449</v>
      </c>
      <c r="D682" s="81">
        <v>1</v>
      </c>
      <c r="E682" s="71">
        <v>3726</v>
      </c>
      <c r="F682" s="70">
        <f t="shared" ca="1" si="27"/>
        <v>3726</v>
      </c>
      <c r="G682" s="45"/>
      <c r="H682" s="45"/>
      <c r="I682" s="45"/>
      <c r="J682" s="45"/>
    </row>
    <row r="683" spans="1:10" ht="13.5" customHeight="1" x14ac:dyDescent="0.2">
      <c r="A683" s="81">
        <v>43211508</v>
      </c>
      <c r="B683" s="69" t="str">
        <f t="shared" ca="1" si="26"/>
        <v>Computadores personales</v>
      </c>
      <c r="C683" s="81" t="s">
        <v>1449</v>
      </c>
      <c r="D683" s="81">
        <v>1</v>
      </c>
      <c r="E683" s="71">
        <v>46332</v>
      </c>
      <c r="F683" s="70">
        <f t="shared" ca="1" si="27"/>
        <v>46332</v>
      </c>
      <c r="G683" s="45"/>
      <c r="H683" s="45"/>
      <c r="I683" s="45"/>
      <c r="J683" s="45"/>
    </row>
    <row r="684" spans="1:10" ht="13.5" customHeight="1" x14ac:dyDescent="0.2">
      <c r="A684" s="81">
        <v>43232105</v>
      </c>
      <c r="B684" s="69" t="str">
        <f t="shared" ca="1" si="26"/>
        <v>Software de gráficas</v>
      </c>
      <c r="C684" s="81" t="s">
        <v>1449</v>
      </c>
      <c r="D684" s="81">
        <v>1</v>
      </c>
      <c r="E684" s="71">
        <v>5000</v>
      </c>
      <c r="F684" s="70">
        <f t="shared" ca="1" si="27"/>
        <v>5000</v>
      </c>
      <c r="G684" s="45"/>
      <c r="H684" s="45"/>
      <c r="I684" s="45"/>
      <c r="J684" s="45"/>
    </row>
    <row r="685" spans="1:10" ht="13.5" customHeight="1" x14ac:dyDescent="0.2">
      <c r="A685" s="81">
        <v>43211507</v>
      </c>
      <c r="B685" s="69" t="str">
        <f t="shared" ca="1" si="26"/>
        <v>Computadores de escritorio</v>
      </c>
      <c r="C685" s="81" t="s">
        <v>1449</v>
      </c>
      <c r="D685" s="81">
        <v>1</v>
      </c>
      <c r="E685" s="71">
        <v>30000</v>
      </c>
      <c r="F685" s="70">
        <f t="shared" ca="1" si="27"/>
        <v>30000</v>
      </c>
      <c r="G685" s="45"/>
      <c r="H685" s="45"/>
      <c r="I685" s="45"/>
      <c r="J685" s="45"/>
    </row>
    <row r="686" spans="1:10" ht="14.1" customHeight="1" x14ac:dyDescent="0.2">
      <c r="A686" s="45"/>
      <c r="B686" s="45"/>
      <c r="C686" s="45"/>
      <c r="D686" s="45"/>
      <c r="E686" s="73" t="s">
        <v>12551</v>
      </c>
      <c r="F686" s="74">
        <f ca="1">SUM(Table334[MONTO TOTAL ESTIMADO])</f>
        <v>129878</v>
      </c>
      <c r="G686" s="45"/>
      <c r="H686" s="45" t="str">
        <f>C673</f>
        <v>Bienes</v>
      </c>
      <c r="I686" s="45" t="str">
        <f>E673</f>
        <v>Sí</v>
      </c>
      <c r="J686" s="45" t="str">
        <f>D673</f>
        <v>Compras por debajo del Umbral</v>
      </c>
    </row>
    <row r="687" spans="1:10" ht="14.1" customHeight="1" thickBot="1" x14ac:dyDescent="0.3"/>
    <row r="688" spans="1:10" ht="33.75" customHeight="1" thickBot="1" x14ac:dyDescent="0.25">
      <c r="A688" s="64" t="s">
        <v>16383</v>
      </c>
      <c r="B688" s="64" t="s">
        <v>161</v>
      </c>
      <c r="C688" s="64" t="s">
        <v>11725</v>
      </c>
      <c r="D688" s="64" t="s">
        <v>14379</v>
      </c>
      <c r="E688" s="64" t="s">
        <v>10963</v>
      </c>
      <c r="F688" s="64" t="s">
        <v>11096</v>
      </c>
      <c r="G688" s="45"/>
      <c r="H688" s="45"/>
      <c r="I688" s="45"/>
      <c r="J688" s="45"/>
    </row>
    <row r="689" spans="1:10" ht="13.5" customHeight="1" thickBot="1" x14ac:dyDescent="0.25">
      <c r="A689" s="85" t="s">
        <v>18856</v>
      </c>
      <c r="B689" s="85" t="s">
        <v>18857</v>
      </c>
      <c r="C689" s="66" t="s">
        <v>17798</v>
      </c>
      <c r="D689" s="66" t="s">
        <v>1875</v>
      </c>
      <c r="E689" s="66" t="s">
        <v>17854</v>
      </c>
      <c r="F689" s="66"/>
      <c r="G689" s="45"/>
      <c r="H689" s="45"/>
      <c r="I689" s="45"/>
      <c r="J689" s="45"/>
    </row>
    <row r="690" spans="1:10" ht="14.1" customHeight="1" thickBot="1" x14ac:dyDescent="0.25">
      <c r="A690" s="91" t="s">
        <v>14829</v>
      </c>
      <c r="B690" s="67" t="s">
        <v>8529</v>
      </c>
      <c r="C690" s="76">
        <v>45056</v>
      </c>
      <c r="D690" s="91" t="s">
        <v>9387</v>
      </c>
      <c r="E690" s="67" t="s">
        <v>13094</v>
      </c>
      <c r="F690" s="66" t="s">
        <v>3080</v>
      </c>
      <c r="G690" s="45"/>
      <c r="H690" s="45"/>
      <c r="I690" s="45"/>
      <c r="J690" s="45"/>
    </row>
    <row r="691" spans="1:10" ht="14.1" customHeight="1" thickBot="1" x14ac:dyDescent="0.25">
      <c r="A691" s="92"/>
      <c r="B691" s="67" t="s">
        <v>1786</v>
      </c>
      <c r="C691" s="84">
        <f>IF(C690="","",IF(AND(MONTH(C690)&gt;=1,MONTH(C690)&lt;=3),1,IF(AND(MONTH(C690)&gt;=4,MONTH(C690)&lt;=6),2,IF(AND(MONTH(C690)&gt;=7,MONTH(C690)&lt;=9),3,4))))</f>
        <v>2</v>
      </c>
      <c r="D691" s="92"/>
      <c r="E691" s="67" t="s">
        <v>2417</v>
      </c>
      <c r="F691" s="66" t="s">
        <v>11113</v>
      </c>
      <c r="G691" s="45"/>
      <c r="H691" s="45"/>
      <c r="I691" s="45"/>
      <c r="J691" s="45"/>
    </row>
    <row r="692" spans="1:10" ht="14.1" customHeight="1" thickBot="1" x14ac:dyDescent="0.25">
      <c r="A692" s="92"/>
      <c r="B692" s="67" t="s">
        <v>12943</v>
      </c>
      <c r="C692" s="76">
        <v>45061</v>
      </c>
      <c r="D692" s="92"/>
      <c r="E692" s="67" t="s">
        <v>3073</v>
      </c>
      <c r="F692" s="66" t="s">
        <v>11113</v>
      </c>
      <c r="G692" s="45"/>
      <c r="H692" s="45"/>
      <c r="I692" s="45"/>
      <c r="J692" s="45"/>
    </row>
    <row r="693" spans="1:10" ht="14.1" customHeight="1" thickBot="1" x14ac:dyDescent="0.25">
      <c r="A693" s="92"/>
      <c r="B693" s="67" t="s">
        <v>1786</v>
      </c>
      <c r="C693" s="84">
        <f>IF(C692="","",IF(AND(MONTH(C692)&gt;=1,MONTH(C692)&lt;=3),1,IF(AND(MONTH(C692)&gt;=4,MONTH(C692)&lt;=6),2,IF(AND(MONTH(C692)&gt;=7,MONTH(C692)&lt;=9),3,4))))</f>
        <v>2</v>
      </c>
      <c r="D693" s="92"/>
      <c r="E693" s="67" t="s">
        <v>13193</v>
      </c>
      <c r="F693" s="66" t="s">
        <v>11113</v>
      </c>
      <c r="G693" s="45"/>
      <c r="H693" s="45"/>
      <c r="I693" s="45"/>
      <c r="J693" s="45"/>
    </row>
    <row r="694" spans="1:10" ht="14.1" customHeight="1" thickBot="1" x14ac:dyDescent="0.25">
      <c r="A694" s="45"/>
      <c r="B694" s="45"/>
      <c r="C694" s="45"/>
      <c r="D694" s="45"/>
      <c r="E694" s="45"/>
      <c r="F694" s="45"/>
      <c r="G694" s="45"/>
      <c r="H694" s="45"/>
      <c r="I694" s="45"/>
      <c r="J694" s="45"/>
    </row>
    <row r="695" spans="1:10" ht="14.1" customHeight="1" thickBot="1" x14ac:dyDescent="0.25">
      <c r="A695" s="72" t="s">
        <v>15735</v>
      </c>
      <c r="B695" s="72" t="s">
        <v>16146</v>
      </c>
      <c r="C695" s="72" t="s">
        <v>15641</v>
      </c>
      <c r="D695" s="72" t="s">
        <v>15251</v>
      </c>
      <c r="E695" s="72" t="s">
        <v>6933</v>
      </c>
      <c r="F695" s="72" t="s">
        <v>15280</v>
      </c>
      <c r="G695" s="45"/>
      <c r="H695" s="45"/>
      <c r="I695" s="45"/>
      <c r="J695" s="45"/>
    </row>
    <row r="696" spans="1:10" ht="13.5" customHeight="1" x14ac:dyDescent="0.2">
      <c r="A696" s="81">
        <v>25101507</v>
      </c>
      <c r="B696" s="69" t="str">
        <f ca="1">IFERROR(INDEX(UNSPSCDes,MATCH(INDIRECT(ADDRESS(ROW(),COLUMN()-1,4)),UNSPSCCode,0)),"")</f>
        <v>Camiones ligeros o vehículos utilitarios deportivos</v>
      </c>
      <c r="C696" s="81" t="s">
        <v>1449</v>
      </c>
      <c r="D696" s="81">
        <v>1</v>
      </c>
      <c r="E696" s="71">
        <v>1800000</v>
      </c>
      <c r="F696" s="70">
        <f ca="1">INDIRECT(ADDRESS(ROW(),COLUMN()-2,4))*INDIRECT(ADDRESS(ROW(),COLUMN()-1,4))</f>
        <v>1800000</v>
      </c>
      <c r="G696" s="45"/>
      <c r="H696" s="45"/>
      <c r="I696" s="45"/>
      <c r="J696" s="45"/>
    </row>
    <row r="697" spans="1:10" ht="14.1" customHeight="1" x14ac:dyDescent="0.2">
      <c r="A697" s="45"/>
      <c r="B697" s="45"/>
      <c r="C697" s="45"/>
      <c r="D697" s="45"/>
      <c r="E697" s="73" t="s">
        <v>12551</v>
      </c>
      <c r="F697" s="74">
        <f ca="1">SUM(Table335[MONTO TOTAL ESTIMADO])</f>
        <v>1800000</v>
      </c>
      <c r="G697" s="45"/>
      <c r="H697" s="45" t="str">
        <f>C689</f>
        <v>Bienes</v>
      </c>
      <c r="I697" s="45" t="str">
        <f>E689</f>
        <v>No</v>
      </c>
      <c r="J697" s="45" t="str">
        <f>D689</f>
        <v>Comparacion de Precios</v>
      </c>
    </row>
    <row r="698" spans="1:10" ht="14.1" customHeight="1" thickBot="1" x14ac:dyDescent="0.3"/>
    <row r="699" spans="1:10" ht="33.75" customHeight="1" thickBot="1" x14ac:dyDescent="0.25">
      <c r="A699" s="64" t="s">
        <v>16383</v>
      </c>
      <c r="B699" s="64" t="s">
        <v>161</v>
      </c>
      <c r="C699" s="64" t="s">
        <v>11725</v>
      </c>
      <c r="D699" s="64" t="s">
        <v>14379</v>
      </c>
      <c r="E699" s="64" t="s">
        <v>10963</v>
      </c>
      <c r="F699" s="64" t="s">
        <v>11096</v>
      </c>
      <c r="G699" s="45"/>
      <c r="H699" s="45"/>
      <c r="I699" s="45"/>
      <c r="J699" s="45"/>
    </row>
    <row r="700" spans="1:10" ht="13.5" customHeight="1" thickBot="1" x14ac:dyDescent="0.25">
      <c r="A700" s="85" t="s">
        <v>18858</v>
      </c>
      <c r="B700" s="85" t="s">
        <v>18859</v>
      </c>
      <c r="C700" s="66" t="s">
        <v>6799</v>
      </c>
      <c r="D700" s="66" t="s">
        <v>1875</v>
      </c>
      <c r="E700" s="66" t="s">
        <v>17854</v>
      </c>
      <c r="F700" s="66"/>
      <c r="G700" s="45"/>
      <c r="H700" s="45"/>
      <c r="I700" s="45"/>
      <c r="J700" s="45"/>
    </row>
    <row r="701" spans="1:10" ht="14.1" customHeight="1" thickBot="1" x14ac:dyDescent="0.25">
      <c r="A701" s="91" t="s">
        <v>14829</v>
      </c>
      <c r="B701" s="67" t="s">
        <v>8529</v>
      </c>
      <c r="C701" s="76">
        <v>45148</v>
      </c>
      <c r="D701" s="91" t="s">
        <v>9387</v>
      </c>
      <c r="E701" s="67" t="s">
        <v>13094</v>
      </c>
      <c r="F701" s="66" t="s">
        <v>3080</v>
      </c>
      <c r="G701" s="45"/>
      <c r="H701" s="45"/>
      <c r="I701" s="45"/>
      <c r="J701" s="45"/>
    </row>
    <row r="702" spans="1:10" ht="14.1" customHeight="1" thickBot="1" x14ac:dyDescent="0.25">
      <c r="A702" s="92"/>
      <c r="B702" s="67" t="s">
        <v>1786</v>
      </c>
      <c r="C702" s="84">
        <f>IF(C701="","",IF(AND(MONTH(C701)&gt;=1,MONTH(C701)&lt;=3),1,IF(AND(MONTH(C701)&gt;=4,MONTH(C701)&lt;=6),2,IF(AND(MONTH(C701)&gt;=7,MONTH(C701)&lt;=9),3,4))))</f>
        <v>3</v>
      </c>
      <c r="D702" s="92"/>
      <c r="E702" s="67" t="s">
        <v>2417</v>
      </c>
      <c r="F702" s="66" t="s">
        <v>11113</v>
      </c>
      <c r="G702" s="45"/>
      <c r="H702" s="45"/>
      <c r="I702" s="45"/>
      <c r="J702" s="45"/>
    </row>
    <row r="703" spans="1:10" ht="14.1" customHeight="1" thickBot="1" x14ac:dyDescent="0.25">
      <c r="A703" s="92"/>
      <c r="B703" s="67" t="s">
        <v>12943</v>
      </c>
      <c r="C703" s="76">
        <v>45153</v>
      </c>
      <c r="D703" s="92"/>
      <c r="E703" s="67" t="s">
        <v>3073</v>
      </c>
      <c r="F703" s="66" t="s">
        <v>11113</v>
      </c>
      <c r="G703" s="45"/>
      <c r="H703" s="45"/>
      <c r="I703" s="45"/>
      <c r="J703" s="45"/>
    </row>
    <row r="704" spans="1:10" ht="14.1" customHeight="1" thickBot="1" x14ac:dyDescent="0.25">
      <c r="A704" s="92"/>
      <c r="B704" s="67" t="s">
        <v>1786</v>
      </c>
      <c r="C704" s="84">
        <f>IF(C703="","",IF(AND(MONTH(C703)&gt;=1,MONTH(C703)&lt;=3),1,IF(AND(MONTH(C703)&gt;=4,MONTH(C703)&lt;=6),2,IF(AND(MONTH(C703)&gt;=7,MONTH(C703)&lt;=9),3,4))))</f>
        <v>3</v>
      </c>
      <c r="D704" s="92"/>
      <c r="E704" s="67" t="s">
        <v>13193</v>
      </c>
      <c r="F704" s="66" t="s">
        <v>11113</v>
      </c>
      <c r="G704" s="45"/>
      <c r="H704" s="45"/>
      <c r="I704" s="45"/>
      <c r="J704" s="45"/>
    </row>
    <row r="705" spans="1:10" ht="14.1" customHeight="1" thickBot="1" x14ac:dyDescent="0.25">
      <c r="A705" s="45"/>
      <c r="B705" s="45"/>
      <c r="C705" s="45"/>
      <c r="D705" s="45"/>
      <c r="E705" s="45"/>
      <c r="F705" s="45"/>
      <c r="G705" s="45"/>
      <c r="H705" s="45"/>
      <c r="I705" s="45"/>
      <c r="J705" s="45"/>
    </row>
    <row r="706" spans="1:10" ht="14.1" customHeight="1" thickBot="1" x14ac:dyDescent="0.25">
      <c r="A706" s="72" t="s">
        <v>15735</v>
      </c>
      <c r="B706" s="72" t="s">
        <v>16146</v>
      </c>
      <c r="C706" s="72" t="s">
        <v>15641</v>
      </c>
      <c r="D706" s="72" t="s">
        <v>15251</v>
      </c>
      <c r="E706" s="72" t="s">
        <v>6933</v>
      </c>
      <c r="F706" s="72" t="s">
        <v>15280</v>
      </c>
      <c r="G706" s="45"/>
      <c r="H706" s="45"/>
      <c r="I706" s="45"/>
      <c r="J706" s="45"/>
    </row>
    <row r="707" spans="1:10" ht="13.5" customHeight="1" x14ac:dyDescent="0.2">
      <c r="A707" s="81">
        <v>81101505</v>
      </c>
      <c r="B707" s="69" t="str">
        <f ca="1">IFERROR(INDEX(UNSPSCDes,MATCH(INDIRECT(ADDRESS(ROW(),COLUMN()-1,4)),UNSPSCCode,0)),"")</f>
        <v>Ingeniería estructural</v>
      </c>
      <c r="C707" s="81" t="s">
        <v>1449</v>
      </c>
      <c r="D707" s="81">
        <v>1</v>
      </c>
      <c r="E707" s="71">
        <v>6120000</v>
      </c>
      <c r="F707" s="70">
        <f ca="1">INDIRECT(ADDRESS(ROW(),COLUMN()-2,4))*INDIRECT(ADDRESS(ROW(),COLUMN()-1,4))</f>
        <v>6120000</v>
      </c>
      <c r="G707" s="45"/>
      <c r="H707" s="45"/>
      <c r="I707" s="45"/>
      <c r="J707" s="45"/>
    </row>
    <row r="708" spans="1:10" ht="14.1" customHeight="1" x14ac:dyDescent="0.2">
      <c r="A708" s="45"/>
      <c r="B708" s="45"/>
      <c r="C708" s="45"/>
      <c r="D708" s="45"/>
      <c r="E708" s="73" t="s">
        <v>12551</v>
      </c>
      <c r="F708" s="74">
        <f ca="1">SUM(Table336[MONTO TOTAL ESTIMADO])</f>
        <v>6120000</v>
      </c>
      <c r="G708" s="45"/>
      <c r="H708" s="45" t="str">
        <f>C700</f>
        <v>Servicios</v>
      </c>
      <c r="I708" s="45" t="str">
        <f>E700</f>
        <v>No</v>
      </c>
      <c r="J708" s="45" t="str">
        <f>D700</f>
        <v>Comparacion de Precios</v>
      </c>
    </row>
    <row r="709" spans="1:10" ht="14.1" customHeight="1" thickBot="1" x14ac:dyDescent="0.3"/>
    <row r="710" spans="1:10" ht="33.75" customHeight="1" thickBot="1" x14ac:dyDescent="0.25">
      <c r="A710" s="64" t="s">
        <v>16383</v>
      </c>
      <c r="B710" s="64" t="s">
        <v>161</v>
      </c>
      <c r="C710" s="64" t="s">
        <v>11725</v>
      </c>
      <c r="D710" s="64" t="s">
        <v>14379</v>
      </c>
      <c r="E710" s="64" t="s">
        <v>10963</v>
      </c>
      <c r="F710" s="64" t="s">
        <v>11096</v>
      </c>
      <c r="G710" s="45"/>
      <c r="H710" s="45"/>
      <c r="I710" s="45"/>
      <c r="J710" s="45"/>
    </row>
    <row r="711" spans="1:10" ht="13.5" customHeight="1" thickBot="1" x14ac:dyDescent="0.25">
      <c r="A711" s="85" t="s">
        <v>18860</v>
      </c>
      <c r="B711" s="85" t="s">
        <v>18861</v>
      </c>
      <c r="C711" s="66" t="s">
        <v>17798</v>
      </c>
      <c r="D711" s="66" t="s">
        <v>1875</v>
      </c>
      <c r="E711" s="66" t="s">
        <v>17854</v>
      </c>
      <c r="F711" s="66"/>
      <c r="G711" s="45"/>
      <c r="H711" s="45"/>
      <c r="I711" s="45"/>
      <c r="J711" s="45"/>
    </row>
    <row r="712" spans="1:10" ht="14.1" customHeight="1" thickBot="1" x14ac:dyDescent="0.25">
      <c r="A712" s="91" t="s">
        <v>14829</v>
      </c>
      <c r="B712" s="67" t="s">
        <v>8529</v>
      </c>
      <c r="C712" s="76">
        <v>44936</v>
      </c>
      <c r="D712" s="91" t="s">
        <v>9387</v>
      </c>
      <c r="E712" s="67" t="s">
        <v>13094</v>
      </c>
      <c r="F712" s="66" t="s">
        <v>3080</v>
      </c>
      <c r="G712" s="45"/>
      <c r="H712" s="45"/>
      <c r="I712" s="45"/>
      <c r="J712" s="45"/>
    </row>
    <row r="713" spans="1:10" ht="14.1" customHeight="1" thickBot="1" x14ac:dyDescent="0.25">
      <c r="A713" s="92"/>
      <c r="B713" s="67" t="s">
        <v>1786</v>
      </c>
      <c r="C713" s="84">
        <f>IF(C712="","",IF(AND(MONTH(C712)&gt;=1,MONTH(C712)&lt;=3),1,IF(AND(MONTH(C712)&gt;=4,MONTH(C712)&lt;=6),2,IF(AND(MONTH(C712)&gt;=7,MONTH(C712)&lt;=9),3,4))))</f>
        <v>1</v>
      </c>
      <c r="D713" s="92"/>
      <c r="E713" s="67" t="s">
        <v>2417</v>
      </c>
      <c r="F713" s="66" t="s">
        <v>11113</v>
      </c>
      <c r="G713" s="45"/>
      <c r="H713" s="45"/>
      <c r="I713" s="45"/>
      <c r="J713" s="45"/>
    </row>
    <row r="714" spans="1:10" ht="14.1" customHeight="1" thickBot="1" x14ac:dyDescent="0.25">
      <c r="A714" s="92"/>
      <c r="B714" s="67" t="s">
        <v>12943</v>
      </c>
      <c r="C714" s="76">
        <v>44941</v>
      </c>
      <c r="D714" s="92"/>
      <c r="E714" s="67" t="s">
        <v>3073</v>
      </c>
      <c r="F714" s="66" t="s">
        <v>11113</v>
      </c>
      <c r="G714" s="45"/>
      <c r="H714" s="45"/>
      <c r="I714" s="45"/>
      <c r="J714" s="45"/>
    </row>
    <row r="715" spans="1:10" ht="14.1" customHeight="1" thickBot="1" x14ac:dyDescent="0.25">
      <c r="A715" s="92"/>
      <c r="B715" s="67" t="s">
        <v>1786</v>
      </c>
      <c r="C715" s="84">
        <f>IF(C714="","",IF(AND(MONTH(C714)&gt;=1,MONTH(C714)&lt;=3),1,IF(AND(MONTH(C714)&gt;=4,MONTH(C714)&lt;=6),2,IF(AND(MONTH(C714)&gt;=7,MONTH(C714)&lt;=9),3,4))))</f>
        <v>1</v>
      </c>
      <c r="D715" s="92"/>
      <c r="E715" s="67" t="s">
        <v>13193</v>
      </c>
      <c r="F715" s="66" t="s">
        <v>11113</v>
      </c>
      <c r="G715" s="45"/>
      <c r="H715" s="45"/>
      <c r="I715" s="45"/>
      <c r="J715" s="45"/>
    </row>
    <row r="716" spans="1:10" ht="14.1" customHeight="1" thickBot="1" x14ac:dyDescent="0.25">
      <c r="A716" s="45"/>
      <c r="B716" s="45"/>
      <c r="C716" s="45"/>
      <c r="D716" s="45"/>
      <c r="E716" s="45"/>
      <c r="F716" s="45"/>
      <c r="G716" s="45"/>
      <c r="H716" s="45"/>
      <c r="I716" s="45"/>
      <c r="J716" s="45"/>
    </row>
    <row r="717" spans="1:10" ht="14.1" customHeight="1" thickBot="1" x14ac:dyDescent="0.25">
      <c r="A717" s="72" t="s">
        <v>15735</v>
      </c>
      <c r="B717" s="72" t="s">
        <v>16146</v>
      </c>
      <c r="C717" s="72" t="s">
        <v>15641</v>
      </c>
      <c r="D717" s="72" t="s">
        <v>15251</v>
      </c>
      <c r="E717" s="72" t="s">
        <v>6933</v>
      </c>
      <c r="F717" s="72" t="s">
        <v>15280</v>
      </c>
      <c r="G717" s="45"/>
      <c r="H717" s="45"/>
      <c r="I717" s="45"/>
      <c r="J717" s="45"/>
    </row>
    <row r="718" spans="1:10" ht="13.5" customHeight="1" x14ac:dyDescent="0.2">
      <c r="A718" s="81">
        <v>15101505</v>
      </c>
      <c r="B718" s="69" t="str">
        <f ca="1">IFERROR(INDEX(UNSPSCDes,MATCH(INDIRECT(ADDRESS(ROW(),COLUMN()-1,4)),UNSPSCCode,0)),"")</f>
        <v>Combustible diesel</v>
      </c>
      <c r="C718" s="81" t="s">
        <v>1449</v>
      </c>
      <c r="D718" s="81">
        <v>1</v>
      </c>
      <c r="E718" s="71">
        <v>3750000</v>
      </c>
      <c r="F718" s="70">
        <f ca="1">INDIRECT(ADDRESS(ROW(),COLUMN()-2,4))*INDIRECT(ADDRESS(ROW(),COLUMN()-1,4))</f>
        <v>3750000</v>
      </c>
      <c r="G718" s="45"/>
      <c r="H718" s="45"/>
      <c r="I718" s="45"/>
      <c r="J718" s="45"/>
    </row>
    <row r="719" spans="1:10" ht="14.1" customHeight="1" x14ac:dyDescent="0.2">
      <c r="A719" s="45"/>
      <c r="B719" s="45"/>
      <c r="C719" s="45"/>
      <c r="D719" s="45"/>
      <c r="E719" s="73" t="s">
        <v>12551</v>
      </c>
      <c r="F719" s="74">
        <f ca="1">SUM(Table337[MONTO TOTAL ESTIMADO])</f>
        <v>3750000</v>
      </c>
      <c r="G719" s="45"/>
      <c r="H719" s="45" t="str">
        <f>C711</f>
        <v>Bienes</v>
      </c>
      <c r="I719" s="45" t="str">
        <f>E711</f>
        <v>No</v>
      </c>
      <c r="J719" s="45" t="str">
        <f>D711</f>
        <v>Comparacion de Precios</v>
      </c>
    </row>
    <row r="720" spans="1:10" ht="14.1" customHeight="1" thickBot="1" x14ac:dyDescent="0.3"/>
    <row r="721" spans="1:10" ht="33.75" customHeight="1" thickBot="1" x14ac:dyDescent="0.25">
      <c r="A721" s="64" t="s">
        <v>16383</v>
      </c>
      <c r="B721" s="64" t="s">
        <v>161</v>
      </c>
      <c r="C721" s="64" t="s">
        <v>11725</v>
      </c>
      <c r="D721" s="64" t="s">
        <v>14379</v>
      </c>
      <c r="E721" s="64" t="s">
        <v>10963</v>
      </c>
      <c r="F721" s="64" t="s">
        <v>11096</v>
      </c>
      <c r="G721" s="45"/>
      <c r="H721" s="45"/>
      <c r="I721" s="45"/>
      <c r="J721" s="45"/>
    </row>
    <row r="722" spans="1:10" ht="14.1" customHeight="1" thickBot="1" x14ac:dyDescent="0.25">
      <c r="A722" s="66" t="s">
        <v>18860</v>
      </c>
      <c r="B722" s="66" t="s">
        <v>18861</v>
      </c>
      <c r="C722" s="66" t="s">
        <v>17798</v>
      </c>
      <c r="D722" s="66" t="s">
        <v>1875</v>
      </c>
      <c r="E722" s="66" t="s">
        <v>17854</v>
      </c>
      <c r="F722" s="66"/>
      <c r="G722" s="45"/>
      <c r="H722" s="45"/>
      <c r="I722" s="45"/>
      <c r="J722" s="45"/>
    </row>
    <row r="723" spans="1:10" ht="14.1" customHeight="1" thickBot="1" x14ac:dyDescent="0.25">
      <c r="A723" s="91" t="s">
        <v>14829</v>
      </c>
      <c r="B723" s="67" t="s">
        <v>8529</v>
      </c>
      <c r="C723" s="76">
        <v>45026</v>
      </c>
      <c r="D723" s="91" t="s">
        <v>9387</v>
      </c>
      <c r="E723" s="67" t="s">
        <v>13094</v>
      </c>
      <c r="F723" s="66" t="s">
        <v>3080</v>
      </c>
      <c r="G723" s="45"/>
      <c r="H723" s="45"/>
      <c r="I723" s="45"/>
      <c r="J723" s="45"/>
    </row>
    <row r="724" spans="1:10" ht="14.1" customHeight="1" thickBot="1" x14ac:dyDescent="0.25">
      <c r="A724" s="92"/>
      <c r="B724" s="67" t="s">
        <v>1786</v>
      </c>
      <c r="C724" s="84">
        <f>IF(C723="","",IF(AND(MONTH(C723)&gt;=1,MONTH(C723)&lt;=3),1,IF(AND(MONTH(C723)&gt;=4,MONTH(C723)&lt;=6),2,IF(AND(MONTH(C723)&gt;=7,MONTH(C723)&lt;=9),3,4))))</f>
        <v>2</v>
      </c>
      <c r="D724" s="92"/>
      <c r="E724" s="67" t="s">
        <v>2417</v>
      </c>
      <c r="F724" s="66" t="s">
        <v>11113</v>
      </c>
      <c r="G724" s="45"/>
      <c r="H724" s="45"/>
      <c r="I724" s="45"/>
      <c r="J724" s="45"/>
    </row>
    <row r="725" spans="1:10" ht="14.1" customHeight="1" thickBot="1" x14ac:dyDescent="0.25">
      <c r="A725" s="92"/>
      <c r="B725" s="67" t="s">
        <v>12943</v>
      </c>
      <c r="C725" s="76">
        <v>45031</v>
      </c>
      <c r="D725" s="92"/>
      <c r="E725" s="67" t="s">
        <v>3073</v>
      </c>
      <c r="F725" s="66" t="s">
        <v>11113</v>
      </c>
      <c r="G725" s="45"/>
      <c r="H725" s="45"/>
      <c r="I725" s="45"/>
      <c r="J725" s="45"/>
    </row>
    <row r="726" spans="1:10" ht="14.1" customHeight="1" thickBot="1" x14ac:dyDescent="0.25">
      <c r="A726" s="92"/>
      <c r="B726" s="67" t="s">
        <v>1786</v>
      </c>
      <c r="C726" s="84">
        <f>IF(C725="","",IF(AND(MONTH(C725)&gt;=1,MONTH(C725)&lt;=3),1,IF(AND(MONTH(C725)&gt;=4,MONTH(C725)&lt;=6),2,IF(AND(MONTH(C725)&gt;=7,MONTH(C725)&lt;=9),3,4))))</f>
        <v>2</v>
      </c>
      <c r="D726" s="92"/>
      <c r="E726" s="67" t="s">
        <v>13193</v>
      </c>
      <c r="F726" s="66" t="s">
        <v>11113</v>
      </c>
      <c r="G726" s="45"/>
      <c r="H726" s="45"/>
      <c r="I726" s="45"/>
      <c r="J726" s="45"/>
    </row>
    <row r="727" spans="1:10" ht="14.1" customHeight="1" thickBot="1" x14ac:dyDescent="0.25">
      <c r="A727" s="45"/>
      <c r="B727" s="45"/>
      <c r="C727" s="45"/>
      <c r="D727" s="45"/>
      <c r="E727" s="45"/>
      <c r="F727" s="45"/>
      <c r="G727" s="45"/>
      <c r="H727" s="45"/>
      <c r="I727" s="45"/>
      <c r="J727" s="45"/>
    </row>
    <row r="728" spans="1:10" ht="14.1" customHeight="1" thickBot="1" x14ac:dyDescent="0.25">
      <c r="A728" s="72" t="s">
        <v>15735</v>
      </c>
      <c r="B728" s="72" t="s">
        <v>16146</v>
      </c>
      <c r="C728" s="72" t="s">
        <v>15641</v>
      </c>
      <c r="D728" s="72" t="s">
        <v>15251</v>
      </c>
      <c r="E728" s="72" t="s">
        <v>6933</v>
      </c>
      <c r="F728" s="72" t="s">
        <v>15280</v>
      </c>
      <c r="G728" s="45"/>
      <c r="H728" s="45"/>
      <c r="I728" s="45"/>
      <c r="J728" s="45"/>
    </row>
    <row r="729" spans="1:10" ht="13.5" customHeight="1" x14ac:dyDescent="0.2">
      <c r="A729" s="81">
        <v>15101505</v>
      </c>
      <c r="B729" s="69" t="str">
        <f ca="1">IFERROR(INDEX(UNSPSCDes,MATCH(INDIRECT(ADDRESS(ROW(),COLUMN()-1,4)),UNSPSCCode,0)),"")</f>
        <v>Combustible diesel</v>
      </c>
      <c r="C729" s="81" t="s">
        <v>1449</v>
      </c>
      <c r="D729" s="81">
        <v>1</v>
      </c>
      <c r="E729" s="71">
        <v>3750000</v>
      </c>
      <c r="F729" s="70">
        <f ca="1">INDIRECT(ADDRESS(ROW(),COLUMN()-2,4))*INDIRECT(ADDRESS(ROW(),COLUMN()-1,4))</f>
        <v>3750000</v>
      </c>
      <c r="G729" s="45"/>
      <c r="H729" s="45"/>
      <c r="I729" s="45"/>
      <c r="J729" s="45"/>
    </row>
    <row r="730" spans="1:10" ht="14.1" customHeight="1" x14ac:dyDescent="0.2">
      <c r="A730" s="45"/>
      <c r="B730" s="45"/>
      <c r="C730" s="45"/>
      <c r="D730" s="45"/>
      <c r="E730" s="73" t="s">
        <v>12551</v>
      </c>
      <c r="F730" s="74">
        <f ca="1">SUM(Table338[MONTO TOTAL ESTIMADO])</f>
        <v>3750000</v>
      </c>
      <c r="G730" s="45"/>
      <c r="H730" s="45" t="str">
        <f>C722</f>
        <v>Bienes</v>
      </c>
      <c r="I730" s="45" t="str">
        <f>E722</f>
        <v>No</v>
      </c>
      <c r="J730" s="45" t="str">
        <f>D722</f>
        <v>Comparacion de Precios</v>
      </c>
    </row>
    <row r="731" spans="1:10" ht="14.1" customHeight="1" thickBot="1" x14ac:dyDescent="0.3"/>
    <row r="732" spans="1:10" ht="33.75" customHeight="1" thickBot="1" x14ac:dyDescent="0.25">
      <c r="A732" s="64" t="s">
        <v>16383</v>
      </c>
      <c r="B732" s="64" t="s">
        <v>161</v>
      </c>
      <c r="C732" s="64" t="s">
        <v>11725</v>
      </c>
      <c r="D732" s="64" t="s">
        <v>14379</v>
      </c>
      <c r="E732" s="64" t="s">
        <v>10963</v>
      </c>
      <c r="F732" s="64" t="s">
        <v>11096</v>
      </c>
      <c r="G732" s="45"/>
      <c r="H732" s="45"/>
      <c r="I732" s="45"/>
      <c r="J732" s="45"/>
    </row>
    <row r="733" spans="1:10" ht="14.1" customHeight="1" thickBot="1" x14ac:dyDescent="0.25">
      <c r="A733" s="66" t="s">
        <v>18860</v>
      </c>
      <c r="B733" s="66" t="s">
        <v>18861</v>
      </c>
      <c r="C733" s="66" t="s">
        <v>17798</v>
      </c>
      <c r="D733" s="66" t="s">
        <v>1875</v>
      </c>
      <c r="E733" s="66" t="s">
        <v>17854</v>
      </c>
      <c r="F733" s="66"/>
      <c r="G733" s="45"/>
      <c r="H733" s="45"/>
      <c r="I733" s="45"/>
      <c r="J733" s="45"/>
    </row>
    <row r="734" spans="1:10" ht="14.1" customHeight="1" thickBot="1" x14ac:dyDescent="0.25">
      <c r="A734" s="91" t="s">
        <v>14829</v>
      </c>
      <c r="B734" s="67" t="s">
        <v>8529</v>
      </c>
      <c r="C734" s="76">
        <v>45117</v>
      </c>
      <c r="D734" s="91" t="s">
        <v>9387</v>
      </c>
      <c r="E734" s="67" t="s">
        <v>13094</v>
      </c>
      <c r="F734" s="66" t="s">
        <v>3080</v>
      </c>
      <c r="G734" s="45"/>
      <c r="H734" s="45"/>
      <c r="I734" s="45"/>
      <c r="J734" s="45"/>
    </row>
    <row r="735" spans="1:10" ht="14.1" customHeight="1" thickBot="1" x14ac:dyDescent="0.25">
      <c r="A735" s="92"/>
      <c r="B735" s="67" t="s">
        <v>1786</v>
      </c>
      <c r="C735" s="84">
        <f>IF(C734="","",IF(AND(MONTH(C734)&gt;=1,MONTH(C734)&lt;=3),1,IF(AND(MONTH(C734)&gt;=4,MONTH(C734)&lt;=6),2,IF(AND(MONTH(C734)&gt;=7,MONTH(C734)&lt;=9),3,4))))</f>
        <v>3</v>
      </c>
      <c r="D735" s="92"/>
      <c r="E735" s="67" t="s">
        <v>2417</v>
      </c>
      <c r="F735" s="66" t="s">
        <v>11113</v>
      </c>
      <c r="G735" s="45"/>
      <c r="H735" s="45"/>
      <c r="I735" s="45"/>
      <c r="J735" s="45"/>
    </row>
    <row r="736" spans="1:10" ht="14.1" customHeight="1" thickBot="1" x14ac:dyDescent="0.25">
      <c r="A736" s="92"/>
      <c r="B736" s="67" t="s">
        <v>12943</v>
      </c>
      <c r="C736" s="76">
        <v>45122</v>
      </c>
      <c r="D736" s="92"/>
      <c r="E736" s="67" t="s">
        <v>3073</v>
      </c>
      <c r="F736" s="66" t="s">
        <v>11113</v>
      </c>
      <c r="G736" s="45"/>
      <c r="H736" s="45"/>
      <c r="I736" s="45"/>
      <c r="J736" s="45"/>
    </row>
    <row r="737" spans="1:10" ht="14.1" customHeight="1" thickBot="1" x14ac:dyDescent="0.25">
      <c r="A737" s="92"/>
      <c r="B737" s="67" t="s">
        <v>1786</v>
      </c>
      <c r="C737" s="84">
        <f>IF(C736="","",IF(AND(MONTH(C736)&gt;=1,MONTH(C736)&lt;=3),1,IF(AND(MONTH(C736)&gt;=4,MONTH(C736)&lt;=6),2,IF(AND(MONTH(C736)&gt;=7,MONTH(C736)&lt;=9),3,4))))</f>
        <v>3</v>
      </c>
      <c r="D737" s="92"/>
      <c r="E737" s="67" t="s">
        <v>13193</v>
      </c>
      <c r="F737" s="66" t="s">
        <v>11113</v>
      </c>
      <c r="G737" s="45"/>
      <c r="H737" s="45"/>
      <c r="I737" s="45"/>
      <c r="J737" s="45"/>
    </row>
    <row r="738" spans="1:10" ht="14.1" customHeight="1" thickBot="1" x14ac:dyDescent="0.25">
      <c r="A738" s="45"/>
      <c r="B738" s="45"/>
      <c r="C738" s="45"/>
      <c r="D738" s="45"/>
      <c r="E738" s="45"/>
      <c r="F738" s="45"/>
      <c r="G738" s="45"/>
      <c r="H738" s="45"/>
      <c r="I738" s="45"/>
      <c r="J738" s="45"/>
    </row>
    <row r="739" spans="1:10" ht="14.1" customHeight="1" thickBot="1" x14ac:dyDescent="0.25">
      <c r="A739" s="72" t="s">
        <v>15735</v>
      </c>
      <c r="B739" s="72" t="s">
        <v>16146</v>
      </c>
      <c r="C739" s="72" t="s">
        <v>15641</v>
      </c>
      <c r="D739" s="72" t="s">
        <v>15251</v>
      </c>
      <c r="E739" s="72" t="s">
        <v>6933</v>
      </c>
      <c r="F739" s="72" t="s">
        <v>15280</v>
      </c>
      <c r="G739" s="45"/>
      <c r="H739" s="45"/>
      <c r="I739" s="45"/>
      <c r="J739" s="45"/>
    </row>
    <row r="740" spans="1:10" ht="13.5" customHeight="1" x14ac:dyDescent="0.2">
      <c r="A740" s="81">
        <v>15101505</v>
      </c>
      <c r="B740" s="69" t="str">
        <f ca="1">IFERROR(INDEX(UNSPSCDes,MATCH(INDIRECT(ADDRESS(ROW(),COLUMN()-1,4)),UNSPSCCode,0)),"")</f>
        <v>Combustible diesel</v>
      </c>
      <c r="C740" s="81" t="s">
        <v>1449</v>
      </c>
      <c r="D740" s="81">
        <v>1</v>
      </c>
      <c r="E740" s="71">
        <v>3750000</v>
      </c>
      <c r="F740" s="70">
        <f ca="1">INDIRECT(ADDRESS(ROW(),COLUMN()-2,4))*INDIRECT(ADDRESS(ROW(),COLUMN()-1,4))</f>
        <v>3750000</v>
      </c>
      <c r="G740" s="45"/>
      <c r="H740" s="45"/>
      <c r="I740" s="45"/>
      <c r="J740" s="45"/>
    </row>
    <row r="741" spans="1:10" ht="14.1" customHeight="1" x14ac:dyDescent="0.2">
      <c r="A741" s="45"/>
      <c r="B741" s="45"/>
      <c r="C741" s="45"/>
      <c r="D741" s="45"/>
      <c r="E741" s="73" t="s">
        <v>12551</v>
      </c>
      <c r="F741" s="74">
        <f ca="1">SUM(Table339[MONTO TOTAL ESTIMADO])</f>
        <v>3750000</v>
      </c>
      <c r="G741" s="45"/>
      <c r="H741" s="45" t="str">
        <f>C733</f>
        <v>Bienes</v>
      </c>
      <c r="I741" s="45" t="str">
        <f>E733</f>
        <v>No</v>
      </c>
      <c r="J741" s="45" t="str">
        <f>D733</f>
        <v>Comparacion de Precios</v>
      </c>
    </row>
    <row r="742" spans="1:10" ht="14.1" customHeight="1" thickBot="1" x14ac:dyDescent="0.3"/>
    <row r="743" spans="1:10" ht="33.75" customHeight="1" thickBot="1" x14ac:dyDescent="0.25">
      <c r="A743" s="64" t="s">
        <v>16383</v>
      </c>
      <c r="B743" s="64" t="s">
        <v>161</v>
      </c>
      <c r="C743" s="64" t="s">
        <v>11725</v>
      </c>
      <c r="D743" s="64" t="s">
        <v>14379</v>
      </c>
      <c r="E743" s="64" t="s">
        <v>10963</v>
      </c>
      <c r="F743" s="64" t="s">
        <v>11096</v>
      </c>
      <c r="G743" s="45"/>
      <c r="H743" s="45"/>
      <c r="I743" s="45"/>
      <c r="J743" s="45"/>
    </row>
    <row r="744" spans="1:10" ht="14.1" customHeight="1" thickBot="1" x14ac:dyDescent="0.25">
      <c r="A744" s="66" t="s">
        <v>18860</v>
      </c>
      <c r="B744" s="66" t="s">
        <v>18861</v>
      </c>
      <c r="C744" s="66" t="s">
        <v>17798</v>
      </c>
      <c r="D744" s="66" t="s">
        <v>1875</v>
      </c>
      <c r="E744" s="66" t="s">
        <v>17854</v>
      </c>
      <c r="F744" s="66"/>
      <c r="G744" s="45"/>
      <c r="H744" s="45"/>
      <c r="I744" s="45"/>
      <c r="J744" s="45"/>
    </row>
    <row r="745" spans="1:10" ht="14.1" customHeight="1" thickBot="1" x14ac:dyDescent="0.25">
      <c r="A745" s="91" t="s">
        <v>14829</v>
      </c>
      <c r="B745" s="67" t="s">
        <v>8529</v>
      </c>
      <c r="C745" s="76">
        <v>45209</v>
      </c>
      <c r="D745" s="91" t="s">
        <v>9387</v>
      </c>
      <c r="E745" s="67" t="s">
        <v>13094</v>
      </c>
      <c r="F745" s="66" t="s">
        <v>3080</v>
      </c>
      <c r="G745" s="45"/>
      <c r="H745" s="45"/>
      <c r="I745" s="45"/>
      <c r="J745" s="45"/>
    </row>
    <row r="746" spans="1:10" ht="14.1" customHeight="1" thickBot="1" x14ac:dyDescent="0.25">
      <c r="A746" s="92"/>
      <c r="B746" s="67" t="s">
        <v>1786</v>
      </c>
      <c r="C746" s="84">
        <f>IF(C745="","",IF(AND(MONTH(C745)&gt;=1,MONTH(C745)&lt;=3),1,IF(AND(MONTH(C745)&gt;=4,MONTH(C745)&lt;=6),2,IF(AND(MONTH(C745)&gt;=7,MONTH(C745)&lt;=9),3,4))))</f>
        <v>4</v>
      </c>
      <c r="D746" s="92"/>
      <c r="E746" s="67" t="s">
        <v>2417</v>
      </c>
      <c r="F746" s="66" t="s">
        <v>11113</v>
      </c>
      <c r="G746" s="45"/>
      <c r="H746" s="45"/>
      <c r="I746" s="45"/>
      <c r="J746" s="45"/>
    </row>
    <row r="747" spans="1:10" ht="14.1" customHeight="1" thickBot="1" x14ac:dyDescent="0.25">
      <c r="A747" s="92"/>
      <c r="B747" s="67" t="s">
        <v>12943</v>
      </c>
      <c r="C747" s="76">
        <v>45214</v>
      </c>
      <c r="D747" s="92"/>
      <c r="E747" s="67" t="s">
        <v>3073</v>
      </c>
      <c r="F747" s="66" t="s">
        <v>11113</v>
      </c>
      <c r="G747" s="45"/>
      <c r="H747" s="45"/>
      <c r="I747" s="45"/>
      <c r="J747" s="45"/>
    </row>
    <row r="748" spans="1:10" ht="14.1" customHeight="1" thickBot="1" x14ac:dyDescent="0.25">
      <c r="A748" s="92"/>
      <c r="B748" s="67" t="s">
        <v>1786</v>
      </c>
      <c r="C748" s="84">
        <f>IF(C747="","",IF(AND(MONTH(C747)&gt;=1,MONTH(C747)&lt;=3),1,IF(AND(MONTH(C747)&gt;=4,MONTH(C747)&lt;=6),2,IF(AND(MONTH(C747)&gt;=7,MONTH(C747)&lt;=9),3,4))))</f>
        <v>4</v>
      </c>
      <c r="D748" s="92"/>
      <c r="E748" s="67" t="s">
        <v>13193</v>
      </c>
      <c r="F748" s="66" t="s">
        <v>11113</v>
      </c>
      <c r="G748" s="45"/>
      <c r="H748" s="45"/>
      <c r="I748" s="45"/>
      <c r="J748" s="45"/>
    </row>
    <row r="749" spans="1:10" ht="14.1" customHeight="1" thickBot="1" x14ac:dyDescent="0.25">
      <c r="A749" s="45"/>
      <c r="B749" s="45"/>
      <c r="C749" s="45"/>
      <c r="D749" s="45"/>
      <c r="E749" s="45"/>
      <c r="F749" s="45"/>
      <c r="G749" s="45"/>
      <c r="H749" s="45"/>
      <c r="I749" s="45"/>
      <c r="J749" s="45"/>
    </row>
    <row r="750" spans="1:10" ht="14.1" customHeight="1" thickBot="1" x14ac:dyDescent="0.25">
      <c r="A750" s="72" t="s">
        <v>15735</v>
      </c>
      <c r="B750" s="72" t="s">
        <v>16146</v>
      </c>
      <c r="C750" s="72" t="s">
        <v>15641</v>
      </c>
      <c r="D750" s="72" t="s">
        <v>15251</v>
      </c>
      <c r="E750" s="72" t="s">
        <v>6933</v>
      </c>
      <c r="F750" s="72" t="s">
        <v>15280</v>
      </c>
      <c r="G750" s="45"/>
      <c r="H750" s="45"/>
      <c r="I750" s="45"/>
      <c r="J750" s="45"/>
    </row>
    <row r="751" spans="1:10" ht="13.5" customHeight="1" x14ac:dyDescent="0.2">
      <c r="A751" s="81">
        <v>15101505</v>
      </c>
      <c r="B751" s="69" t="str">
        <f ca="1">IFERROR(INDEX(UNSPSCDes,MATCH(INDIRECT(ADDRESS(ROW(),COLUMN()-1,4)),UNSPSCCode,0)),"")</f>
        <v>Combustible diesel</v>
      </c>
      <c r="C751" s="81" t="s">
        <v>1449</v>
      </c>
      <c r="D751" s="81">
        <v>1</v>
      </c>
      <c r="E751" s="71">
        <v>3750000</v>
      </c>
      <c r="F751" s="70">
        <f ca="1">INDIRECT(ADDRESS(ROW(),COLUMN()-2,4))*INDIRECT(ADDRESS(ROW(),COLUMN()-1,4))</f>
        <v>3750000</v>
      </c>
      <c r="G751" s="45"/>
      <c r="H751" s="45"/>
      <c r="I751" s="45"/>
      <c r="J751" s="45"/>
    </row>
    <row r="752" spans="1:10" ht="14.1" customHeight="1" x14ac:dyDescent="0.2">
      <c r="A752" s="45"/>
      <c r="B752" s="45"/>
      <c r="C752" s="45"/>
      <c r="D752" s="45"/>
      <c r="E752" s="73" t="s">
        <v>12551</v>
      </c>
      <c r="F752" s="74">
        <f ca="1">SUM(Table340[MONTO TOTAL ESTIMADO])</f>
        <v>3750000</v>
      </c>
      <c r="G752" s="45"/>
      <c r="H752" s="45" t="str">
        <f>C744</f>
        <v>Bienes</v>
      </c>
      <c r="I752" s="45" t="str">
        <f>E744</f>
        <v>No</v>
      </c>
      <c r="J752" s="45" t="str">
        <f>D744</f>
        <v>Comparacion de Precios</v>
      </c>
    </row>
    <row r="753" spans="1:10" ht="14.1" customHeight="1" thickBot="1" x14ac:dyDescent="0.3"/>
    <row r="754" spans="1:10" ht="33.75" customHeight="1" thickBot="1" x14ac:dyDescent="0.25">
      <c r="A754" s="64" t="s">
        <v>16383</v>
      </c>
      <c r="B754" s="64" t="s">
        <v>161</v>
      </c>
      <c r="C754" s="64" t="s">
        <v>11725</v>
      </c>
      <c r="D754" s="64" t="s">
        <v>14379</v>
      </c>
      <c r="E754" s="64" t="s">
        <v>10963</v>
      </c>
      <c r="F754" s="64" t="s">
        <v>11096</v>
      </c>
      <c r="G754" s="45"/>
      <c r="H754" s="45"/>
      <c r="I754" s="45"/>
      <c r="J754" s="45"/>
    </row>
    <row r="755" spans="1:10" ht="13.5" customHeight="1" thickBot="1" x14ac:dyDescent="0.25">
      <c r="A755" s="85" t="s">
        <v>18862</v>
      </c>
      <c r="B755" s="85" t="s">
        <v>18863</v>
      </c>
      <c r="C755" s="66" t="s">
        <v>17798</v>
      </c>
      <c r="D755" s="66" t="s">
        <v>17483</v>
      </c>
      <c r="E755" s="66" t="s">
        <v>17854</v>
      </c>
      <c r="F755" s="66"/>
      <c r="G755" s="45"/>
      <c r="H755" s="45"/>
      <c r="I755" s="45"/>
      <c r="J755" s="45"/>
    </row>
    <row r="756" spans="1:10" ht="14.1" customHeight="1" thickBot="1" x14ac:dyDescent="0.25">
      <c r="A756" s="91" t="s">
        <v>14829</v>
      </c>
      <c r="B756" s="67" t="s">
        <v>8529</v>
      </c>
      <c r="C756" s="76">
        <v>45061</v>
      </c>
      <c r="D756" s="91" t="s">
        <v>9387</v>
      </c>
      <c r="E756" s="67" t="s">
        <v>13094</v>
      </c>
      <c r="F756" s="66" t="s">
        <v>3080</v>
      </c>
      <c r="G756" s="45"/>
      <c r="H756" s="45"/>
      <c r="I756" s="45"/>
      <c r="J756" s="45"/>
    </row>
    <row r="757" spans="1:10" ht="14.1" customHeight="1" thickBot="1" x14ac:dyDescent="0.25">
      <c r="A757" s="92"/>
      <c r="B757" s="67" t="s">
        <v>1786</v>
      </c>
      <c r="C757" s="84">
        <f>IF(C756="","",IF(AND(MONTH(C756)&gt;=1,MONTH(C756)&lt;=3),1,IF(AND(MONTH(C756)&gt;=4,MONTH(C756)&lt;=6),2,IF(AND(MONTH(C756)&gt;=7,MONTH(C756)&lt;=9),3,4))))</f>
        <v>2</v>
      </c>
      <c r="D757" s="92"/>
      <c r="E757" s="67" t="s">
        <v>2417</v>
      </c>
      <c r="F757" s="66" t="s">
        <v>11113</v>
      </c>
      <c r="G757" s="45"/>
      <c r="H757" s="45"/>
      <c r="I757" s="45"/>
      <c r="J757" s="45"/>
    </row>
    <row r="758" spans="1:10" ht="14.1" customHeight="1" thickBot="1" x14ac:dyDescent="0.25">
      <c r="A758" s="92"/>
      <c r="B758" s="67" t="s">
        <v>12943</v>
      </c>
      <c r="C758" s="76">
        <v>45066</v>
      </c>
      <c r="D758" s="92"/>
      <c r="E758" s="67" t="s">
        <v>3073</v>
      </c>
      <c r="F758" s="66" t="s">
        <v>11113</v>
      </c>
      <c r="G758" s="45"/>
      <c r="H758" s="45"/>
      <c r="I758" s="45"/>
      <c r="J758" s="45"/>
    </row>
    <row r="759" spans="1:10" ht="14.1" customHeight="1" thickBot="1" x14ac:dyDescent="0.25">
      <c r="A759" s="92"/>
      <c r="B759" s="67" t="s">
        <v>1786</v>
      </c>
      <c r="C759" s="84">
        <f>IF(C758="","",IF(AND(MONTH(C758)&gt;=1,MONTH(C758)&lt;=3),1,IF(AND(MONTH(C758)&gt;=4,MONTH(C758)&lt;=6),2,IF(AND(MONTH(C758)&gt;=7,MONTH(C758)&lt;=9),3,4))))</f>
        <v>2</v>
      </c>
      <c r="D759" s="92"/>
      <c r="E759" s="67" t="s">
        <v>13193</v>
      </c>
      <c r="F759" s="66" t="s">
        <v>11113</v>
      </c>
      <c r="G759" s="45"/>
      <c r="H759" s="45"/>
      <c r="I759" s="45"/>
      <c r="J759" s="45"/>
    </row>
    <row r="760" spans="1:10" ht="14.1" customHeight="1" thickBot="1" x14ac:dyDescent="0.25">
      <c r="A760" s="45"/>
      <c r="B760" s="45"/>
      <c r="C760" s="45"/>
      <c r="D760" s="45"/>
      <c r="E760" s="45"/>
      <c r="F760" s="45"/>
      <c r="G760" s="45"/>
      <c r="H760" s="45"/>
      <c r="I760" s="45"/>
      <c r="J760" s="45"/>
    </row>
    <row r="761" spans="1:10" ht="14.1" customHeight="1" thickBot="1" x14ac:dyDescent="0.25">
      <c r="A761" s="72" t="s">
        <v>15735</v>
      </c>
      <c r="B761" s="72" t="s">
        <v>16146</v>
      </c>
      <c r="C761" s="72" t="s">
        <v>15641</v>
      </c>
      <c r="D761" s="72" t="s">
        <v>15251</v>
      </c>
      <c r="E761" s="72" t="s">
        <v>6933</v>
      </c>
      <c r="F761" s="72" t="s">
        <v>15280</v>
      </c>
      <c r="G761" s="45"/>
      <c r="H761" s="45"/>
      <c r="I761" s="45"/>
      <c r="J761" s="45"/>
    </row>
    <row r="762" spans="1:10" ht="13.5" customHeight="1" x14ac:dyDescent="0.2">
      <c r="A762" s="81">
        <v>43191501</v>
      </c>
      <c r="B762" s="69" t="str">
        <f t="shared" ref="B762:B769" ca="1" si="28">IFERROR(INDEX(UNSPSCDes,MATCH(INDIRECT(ADDRESS(ROW(),COLUMN()-1,4)),UNSPSCCode,0)),"")</f>
        <v>Teléfonos móviles</v>
      </c>
      <c r="C762" s="81" t="s">
        <v>1449</v>
      </c>
      <c r="D762" s="81">
        <v>5</v>
      </c>
      <c r="E762" s="71">
        <v>6000</v>
      </c>
      <c r="F762" s="70">
        <f t="shared" ref="F762:F769" ca="1" si="29">INDIRECT(ADDRESS(ROW(),COLUMN()-2,4))*INDIRECT(ADDRESS(ROW(),COLUMN()-1,4))</f>
        <v>30000</v>
      </c>
      <c r="G762" s="45"/>
      <c r="H762" s="45"/>
      <c r="I762" s="45"/>
      <c r="J762" s="45"/>
    </row>
    <row r="763" spans="1:10" ht="13.5" customHeight="1" x14ac:dyDescent="0.2">
      <c r="A763" s="81">
        <v>43211507</v>
      </c>
      <c r="B763" s="69" t="str">
        <f t="shared" ca="1" si="28"/>
        <v>Computadores de escritorio</v>
      </c>
      <c r="C763" s="81" t="s">
        <v>1449</v>
      </c>
      <c r="D763" s="81">
        <v>10</v>
      </c>
      <c r="E763" s="71">
        <v>85000</v>
      </c>
      <c r="F763" s="70">
        <f t="shared" ca="1" si="29"/>
        <v>850000</v>
      </c>
      <c r="G763" s="45"/>
      <c r="H763" s="45"/>
      <c r="I763" s="45"/>
      <c r="J763" s="45"/>
    </row>
    <row r="764" spans="1:10" ht="13.5" customHeight="1" x14ac:dyDescent="0.2">
      <c r="A764" s="81">
        <v>43211711</v>
      </c>
      <c r="B764" s="69" t="str">
        <f t="shared" ca="1" si="28"/>
        <v>Escáneres</v>
      </c>
      <c r="C764" s="81" t="s">
        <v>1449</v>
      </c>
      <c r="D764" s="81">
        <v>2</v>
      </c>
      <c r="E764" s="71">
        <v>30000</v>
      </c>
      <c r="F764" s="70">
        <f t="shared" ca="1" si="29"/>
        <v>60000</v>
      </c>
      <c r="G764" s="45"/>
      <c r="H764" s="45"/>
      <c r="I764" s="45"/>
      <c r="J764" s="45"/>
    </row>
    <row r="765" spans="1:10" ht="13.5" customHeight="1" x14ac:dyDescent="0.2">
      <c r="A765" s="81">
        <v>39121011</v>
      </c>
      <c r="B765" s="69" t="str">
        <f t="shared" ca="1" si="28"/>
        <v>Fuentes ininterrumpibles de potencia</v>
      </c>
      <c r="C765" s="81" t="s">
        <v>1449</v>
      </c>
      <c r="D765" s="81">
        <v>21</v>
      </c>
      <c r="E765" s="71">
        <v>3500</v>
      </c>
      <c r="F765" s="70">
        <f t="shared" ca="1" si="29"/>
        <v>73500</v>
      </c>
      <c r="G765" s="45"/>
      <c r="H765" s="45"/>
      <c r="I765" s="45"/>
      <c r="J765" s="45"/>
    </row>
    <row r="766" spans="1:10" ht="13.5" customHeight="1" x14ac:dyDescent="0.2">
      <c r="A766" s="81">
        <v>43211708</v>
      </c>
      <c r="B766" s="69" t="str">
        <f t="shared" ca="1" si="28"/>
        <v>Mouse o bola de seguimiento para computador</v>
      </c>
      <c r="C766" s="81" t="s">
        <v>1449</v>
      </c>
      <c r="D766" s="81">
        <v>11</v>
      </c>
      <c r="E766" s="71">
        <v>500</v>
      </c>
      <c r="F766" s="70">
        <f t="shared" ca="1" si="29"/>
        <v>5500</v>
      </c>
      <c r="G766" s="45"/>
      <c r="H766" s="45"/>
      <c r="I766" s="45"/>
      <c r="J766" s="45"/>
    </row>
    <row r="767" spans="1:10" ht="13.5" customHeight="1" x14ac:dyDescent="0.2">
      <c r="A767" s="81">
        <v>43211706</v>
      </c>
      <c r="B767" s="69" t="str">
        <f t="shared" ca="1" si="28"/>
        <v>Teclados</v>
      </c>
      <c r="C767" s="81" t="s">
        <v>1449</v>
      </c>
      <c r="D767" s="81">
        <v>10</v>
      </c>
      <c r="E767" s="71">
        <v>800</v>
      </c>
      <c r="F767" s="70">
        <f t="shared" ca="1" si="29"/>
        <v>8000</v>
      </c>
      <c r="G767" s="45"/>
      <c r="H767" s="45"/>
      <c r="I767" s="45"/>
      <c r="J767" s="45"/>
    </row>
    <row r="768" spans="1:10" ht="13.5" customHeight="1" x14ac:dyDescent="0.2">
      <c r="A768" s="81">
        <v>43211609</v>
      </c>
      <c r="B768" s="69" t="str">
        <f t="shared" ca="1" si="28"/>
        <v>Concentrador de bus serial universal o conectores</v>
      </c>
      <c r="C768" s="81" t="s">
        <v>4735</v>
      </c>
      <c r="D768" s="81">
        <v>4</v>
      </c>
      <c r="E768" s="71">
        <v>3000</v>
      </c>
      <c r="F768" s="70">
        <f t="shared" ca="1" si="29"/>
        <v>12000</v>
      </c>
      <c r="G768" s="45"/>
      <c r="H768" s="45"/>
      <c r="I768" s="45"/>
      <c r="J768" s="45"/>
    </row>
    <row r="769" spans="1:10" ht="13.5" customHeight="1" x14ac:dyDescent="0.2">
      <c r="A769" s="81">
        <v>43211503</v>
      </c>
      <c r="B769" s="69" t="str">
        <f t="shared" ca="1" si="28"/>
        <v>Computadores notebook</v>
      </c>
      <c r="C769" s="81" t="s">
        <v>1449</v>
      </c>
      <c r="D769" s="81">
        <v>2</v>
      </c>
      <c r="E769" s="71">
        <v>90000</v>
      </c>
      <c r="F769" s="70">
        <f t="shared" ca="1" si="29"/>
        <v>180000</v>
      </c>
      <c r="G769" s="45"/>
      <c r="H769" s="45"/>
      <c r="I769" s="45"/>
      <c r="J769" s="45"/>
    </row>
    <row r="770" spans="1:10" ht="14.1" customHeight="1" x14ac:dyDescent="0.2">
      <c r="A770" s="45"/>
      <c r="B770" s="45"/>
      <c r="C770" s="45"/>
      <c r="D770" s="45"/>
      <c r="E770" s="73" t="s">
        <v>12551</v>
      </c>
      <c r="F770" s="74">
        <f ca="1">SUM(Table341[MONTO TOTAL ESTIMADO])</f>
        <v>1219000</v>
      </c>
      <c r="G770" s="45"/>
      <c r="H770" s="45" t="str">
        <f>C755</f>
        <v>Bienes</v>
      </c>
      <c r="I770" s="45" t="str">
        <f>E755</f>
        <v>No</v>
      </c>
      <c r="J770" s="45" t="str">
        <f>D755</f>
        <v>Compras Menores</v>
      </c>
    </row>
    <row r="771" spans="1:10" ht="14.1" customHeight="1" thickBot="1" x14ac:dyDescent="0.3"/>
    <row r="772" spans="1:10" ht="33.75" customHeight="1" thickBot="1" x14ac:dyDescent="0.25">
      <c r="A772" s="64" t="s">
        <v>16383</v>
      </c>
      <c r="B772" s="64" t="s">
        <v>161</v>
      </c>
      <c r="C772" s="64" t="s">
        <v>11725</v>
      </c>
      <c r="D772" s="64" t="s">
        <v>14379</v>
      </c>
      <c r="E772" s="64" t="s">
        <v>10963</v>
      </c>
      <c r="F772" s="64" t="s">
        <v>11096</v>
      </c>
      <c r="G772" s="45"/>
      <c r="H772" s="45"/>
      <c r="I772" s="45"/>
      <c r="J772" s="45"/>
    </row>
    <row r="773" spans="1:10" ht="14.1" customHeight="1" thickBot="1" x14ac:dyDescent="0.25">
      <c r="A773" s="66" t="s">
        <v>18862</v>
      </c>
      <c r="B773" s="66" t="s">
        <v>18863</v>
      </c>
      <c r="C773" s="66" t="s">
        <v>17798</v>
      </c>
      <c r="D773" s="66" t="s">
        <v>1875</v>
      </c>
      <c r="E773" s="66" t="s">
        <v>17854</v>
      </c>
      <c r="F773" s="66"/>
      <c r="G773" s="45"/>
      <c r="H773" s="45"/>
      <c r="I773" s="45"/>
      <c r="J773" s="45"/>
    </row>
    <row r="774" spans="1:10" ht="14.1" customHeight="1" thickBot="1" x14ac:dyDescent="0.25">
      <c r="A774" s="91" t="s">
        <v>14829</v>
      </c>
      <c r="B774" s="67" t="s">
        <v>8529</v>
      </c>
      <c r="C774" s="76">
        <v>45153</v>
      </c>
      <c r="D774" s="91" t="s">
        <v>9387</v>
      </c>
      <c r="E774" s="67" t="s">
        <v>13094</v>
      </c>
      <c r="F774" s="66" t="s">
        <v>3080</v>
      </c>
      <c r="G774" s="45"/>
      <c r="H774" s="45"/>
      <c r="I774" s="45"/>
      <c r="J774" s="45"/>
    </row>
    <row r="775" spans="1:10" ht="14.1" customHeight="1" thickBot="1" x14ac:dyDescent="0.25">
      <c r="A775" s="92"/>
      <c r="B775" s="67" t="s">
        <v>1786</v>
      </c>
      <c r="C775" s="84">
        <f>IF(C774="","",IF(AND(MONTH(C774)&gt;=1,MONTH(C774)&lt;=3),1,IF(AND(MONTH(C774)&gt;=4,MONTH(C774)&lt;=6),2,IF(AND(MONTH(C774)&gt;=7,MONTH(C774)&lt;=9),3,4))))</f>
        <v>3</v>
      </c>
      <c r="D775" s="92"/>
      <c r="E775" s="67" t="s">
        <v>2417</v>
      </c>
      <c r="F775" s="66" t="s">
        <v>11113</v>
      </c>
      <c r="G775" s="45"/>
      <c r="H775" s="45"/>
      <c r="I775" s="45"/>
      <c r="J775" s="45"/>
    </row>
    <row r="776" spans="1:10" ht="14.1" customHeight="1" thickBot="1" x14ac:dyDescent="0.25">
      <c r="A776" s="92"/>
      <c r="B776" s="67" t="s">
        <v>12943</v>
      </c>
      <c r="C776" s="76">
        <v>45158</v>
      </c>
      <c r="D776" s="92"/>
      <c r="E776" s="67" t="s">
        <v>3073</v>
      </c>
      <c r="F776" s="66" t="s">
        <v>11113</v>
      </c>
      <c r="G776" s="45"/>
      <c r="H776" s="45"/>
      <c r="I776" s="45"/>
      <c r="J776" s="45"/>
    </row>
    <row r="777" spans="1:10" ht="14.1" customHeight="1" thickBot="1" x14ac:dyDescent="0.25">
      <c r="A777" s="92"/>
      <c r="B777" s="67" t="s">
        <v>1786</v>
      </c>
      <c r="C777" s="84">
        <f>IF(C776="","",IF(AND(MONTH(C776)&gt;=1,MONTH(C776)&lt;=3),1,IF(AND(MONTH(C776)&gt;=4,MONTH(C776)&lt;=6),2,IF(AND(MONTH(C776)&gt;=7,MONTH(C776)&lt;=9),3,4))))</f>
        <v>3</v>
      </c>
      <c r="D777" s="92"/>
      <c r="E777" s="67" t="s">
        <v>13193</v>
      </c>
      <c r="F777" s="66" t="s">
        <v>11113</v>
      </c>
      <c r="G777" s="45"/>
      <c r="H777" s="45"/>
      <c r="I777" s="45"/>
      <c r="J777" s="45"/>
    </row>
    <row r="778" spans="1:10" ht="14.1" customHeight="1" thickBot="1" x14ac:dyDescent="0.25">
      <c r="A778" s="45"/>
      <c r="B778" s="45"/>
      <c r="C778" s="45"/>
      <c r="D778" s="45"/>
      <c r="E778" s="45"/>
      <c r="F778" s="45"/>
      <c r="G778" s="45"/>
      <c r="H778" s="45"/>
      <c r="I778" s="45"/>
      <c r="J778" s="45"/>
    </row>
    <row r="779" spans="1:10" ht="14.1" customHeight="1" thickBot="1" x14ac:dyDescent="0.25">
      <c r="A779" s="72" t="s">
        <v>15735</v>
      </c>
      <c r="B779" s="72" t="s">
        <v>16146</v>
      </c>
      <c r="C779" s="72" t="s">
        <v>15641</v>
      </c>
      <c r="D779" s="72" t="s">
        <v>15251</v>
      </c>
      <c r="E779" s="72" t="s">
        <v>6933</v>
      </c>
      <c r="F779" s="72" t="s">
        <v>15280</v>
      </c>
      <c r="G779" s="45"/>
      <c r="H779" s="45"/>
      <c r="I779" s="45"/>
      <c r="J779" s="45"/>
    </row>
    <row r="780" spans="1:10" ht="13.5" customHeight="1" x14ac:dyDescent="0.2">
      <c r="A780" s="81">
        <v>45111609</v>
      </c>
      <c r="B780" s="69" t="str">
        <f t="shared" ref="B780:B789" ca="1" si="30">IFERROR(INDEX(UNSPSCDes,MATCH(INDIRECT(ADDRESS(ROW(),COLUMN()-1,4)),UNSPSCCode,0)),"")</f>
        <v>Proyectores multimedia</v>
      </c>
      <c r="C780" s="81" t="s">
        <v>1449</v>
      </c>
      <c r="D780" s="81">
        <v>2</v>
      </c>
      <c r="E780" s="71">
        <v>35000</v>
      </c>
      <c r="F780" s="70">
        <f t="shared" ref="F780:F789" ca="1" si="31">INDIRECT(ADDRESS(ROW(),COLUMN()-2,4))*INDIRECT(ADDRESS(ROW(),COLUMN()-1,4))</f>
        <v>70000</v>
      </c>
      <c r="G780" s="45"/>
      <c r="H780" s="45"/>
      <c r="I780" s="45"/>
      <c r="J780" s="45"/>
    </row>
    <row r="781" spans="1:10" ht="13.5" customHeight="1" x14ac:dyDescent="0.2">
      <c r="A781" s="81">
        <v>43201803</v>
      </c>
      <c r="B781" s="69" t="str">
        <f t="shared" ca="1" si="30"/>
        <v>Unidades de disco duro</v>
      </c>
      <c r="C781" s="81" t="s">
        <v>1449</v>
      </c>
      <c r="D781" s="81">
        <v>6</v>
      </c>
      <c r="E781" s="71">
        <v>4000</v>
      </c>
      <c r="F781" s="70">
        <f t="shared" ca="1" si="31"/>
        <v>24000</v>
      </c>
      <c r="G781" s="45"/>
      <c r="H781" s="45"/>
      <c r="I781" s="45"/>
      <c r="J781" s="45"/>
    </row>
    <row r="782" spans="1:10" ht="13.5" customHeight="1" x14ac:dyDescent="0.2">
      <c r="A782" s="81">
        <v>27113203</v>
      </c>
      <c r="B782" s="69" t="str">
        <f t="shared" ca="1" si="30"/>
        <v>Kit de herramienta para computadores</v>
      </c>
      <c r="C782" s="81" t="s">
        <v>1449</v>
      </c>
      <c r="D782" s="81">
        <v>1</v>
      </c>
      <c r="E782" s="71">
        <v>5000</v>
      </c>
      <c r="F782" s="70">
        <f t="shared" ca="1" si="31"/>
        <v>5000</v>
      </c>
      <c r="G782" s="45"/>
      <c r="H782" s="45"/>
      <c r="I782" s="45"/>
      <c r="J782" s="45"/>
    </row>
    <row r="783" spans="1:10" ht="13.5" customHeight="1" x14ac:dyDescent="0.2">
      <c r="A783" s="81">
        <v>83121703</v>
      </c>
      <c r="B783" s="69" t="str">
        <f t="shared" ca="1" si="30"/>
        <v>Servicios relacionados con el internet</v>
      </c>
      <c r="C783" s="81" t="s">
        <v>1449</v>
      </c>
      <c r="D783" s="81">
        <v>1</v>
      </c>
      <c r="E783" s="71">
        <v>72000</v>
      </c>
      <c r="F783" s="70">
        <f t="shared" ca="1" si="31"/>
        <v>72000</v>
      </c>
      <c r="G783" s="45"/>
      <c r="H783" s="45"/>
      <c r="I783" s="45"/>
      <c r="J783" s="45"/>
    </row>
    <row r="784" spans="1:10" ht="13.5" customHeight="1" x14ac:dyDescent="0.2">
      <c r="A784" s="81">
        <v>72103302</v>
      </c>
      <c r="B784" s="69" t="str">
        <f t="shared" ca="1" si="30"/>
        <v/>
      </c>
      <c r="C784" s="81" t="s">
        <v>1449</v>
      </c>
      <c r="D784" s="81">
        <v>1</v>
      </c>
      <c r="E784" s="71">
        <v>170000</v>
      </c>
      <c r="F784" s="70">
        <f t="shared" ca="1" si="31"/>
        <v>170000</v>
      </c>
      <c r="G784" s="45"/>
      <c r="H784" s="45"/>
      <c r="I784" s="45"/>
      <c r="J784" s="45"/>
    </row>
    <row r="785" spans="1:10" ht="13.5" customHeight="1" x14ac:dyDescent="0.2">
      <c r="A785" s="81">
        <v>43233205</v>
      </c>
      <c r="B785" s="69" t="str">
        <f t="shared" ca="1" si="30"/>
        <v>Software de seguridad de transacciones y de protección contra virus</v>
      </c>
      <c r="C785" s="81" t="s">
        <v>1449</v>
      </c>
      <c r="D785" s="81">
        <v>1</v>
      </c>
      <c r="E785" s="71">
        <v>300000</v>
      </c>
      <c r="F785" s="70">
        <f t="shared" ca="1" si="31"/>
        <v>300000</v>
      </c>
      <c r="G785" s="45"/>
      <c r="H785" s="45"/>
      <c r="I785" s="45"/>
      <c r="J785" s="45"/>
    </row>
    <row r="786" spans="1:10" ht="13.5" customHeight="1" x14ac:dyDescent="0.2">
      <c r="A786" s="81">
        <v>43231513</v>
      </c>
      <c r="B786" s="69" t="str">
        <f t="shared" ca="1" si="30"/>
        <v>Software para oficinas</v>
      </c>
      <c r="C786" s="81" t="s">
        <v>1449</v>
      </c>
      <c r="D786" s="81">
        <v>1</v>
      </c>
      <c r="E786" s="71">
        <v>300000</v>
      </c>
      <c r="F786" s="70">
        <f t="shared" ca="1" si="31"/>
        <v>300000</v>
      </c>
      <c r="G786" s="45"/>
      <c r="H786" s="45"/>
      <c r="I786" s="45"/>
      <c r="J786" s="45"/>
    </row>
    <row r="787" spans="1:10" ht="13.5" customHeight="1" x14ac:dyDescent="0.2">
      <c r="A787" s="81">
        <v>43232104</v>
      </c>
      <c r="B787" s="69" t="str">
        <f t="shared" ca="1" si="30"/>
        <v>Software de procesamiento de palabras</v>
      </c>
      <c r="C787" s="81" t="s">
        <v>1449</v>
      </c>
      <c r="D787" s="81">
        <v>1</v>
      </c>
      <c r="E787" s="71">
        <v>300000</v>
      </c>
      <c r="F787" s="70">
        <f t="shared" ca="1" si="31"/>
        <v>300000</v>
      </c>
      <c r="G787" s="45"/>
      <c r="H787" s="45"/>
      <c r="I787" s="45"/>
      <c r="J787" s="45"/>
    </row>
    <row r="788" spans="1:10" ht="13.5" customHeight="1" x14ac:dyDescent="0.2">
      <c r="A788" s="81">
        <v>43232104</v>
      </c>
      <c r="B788" s="69" t="str">
        <f t="shared" ca="1" si="30"/>
        <v>Software de procesamiento de palabras</v>
      </c>
      <c r="C788" s="81" t="s">
        <v>1449</v>
      </c>
      <c r="D788" s="81">
        <v>1</v>
      </c>
      <c r="E788" s="71">
        <v>40000</v>
      </c>
      <c r="F788" s="70">
        <f t="shared" ca="1" si="31"/>
        <v>40000</v>
      </c>
      <c r="G788" s="45"/>
      <c r="H788" s="45"/>
      <c r="I788" s="45"/>
      <c r="J788" s="45"/>
    </row>
    <row r="789" spans="1:10" ht="13.5" customHeight="1" x14ac:dyDescent="0.2">
      <c r="A789" s="81">
        <v>81111812</v>
      </c>
      <c r="B789" s="69" t="str">
        <f t="shared" ca="1" si="30"/>
        <v>Servicio de mantenimiento o soporte del hardware del computador</v>
      </c>
      <c r="C789" s="81" t="s">
        <v>1449</v>
      </c>
      <c r="D789" s="81">
        <v>3</v>
      </c>
      <c r="E789" s="71">
        <v>25000</v>
      </c>
      <c r="F789" s="70">
        <f t="shared" ca="1" si="31"/>
        <v>75000</v>
      </c>
      <c r="G789" s="45"/>
      <c r="H789" s="45"/>
      <c r="I789" s="45"/>
      <c r="J789" s="45"/>
    </row>
    <row r="790" spans="1:10" ht="14.1" customHeight="1" x14ac:dyDescent="0.2">
      <c r="A790" s="45"/>
      <c r="B790" s="45"/>
      <c r="C790" s="45"/>
      <c r="D790" s="45"/>
      <c r="E790" s="73" t="s">
        <v>12551</v>
      </c>
      <c r="F790" s="74">
        <f ca="1">SUM(Table342[MONTO TOTAL ESTIMADO])</f>
        <v>1356000</v>
      </c>
      <c r="G790" s="45"/>
      <c r="H790" s="45" t="str">
        <f>C773</f>
        <v>Bienes</v>
      </c>
      <c r="I790" s="45" t="str">
        <f>E773</f>
        <v>No</v>
      </c>
      <c r="J790" s="45" t="str">
        <f>D773</f>
        <v>Comparacion de Precios</v>
      </c>
    </row>
    <row r="791" spans="1:10" ht="14.1" customHeight="1" thickBot="1" x14ac:dyDescent="0.3"/>
    <row r="792" spans="1:10" ht="33.75" customHeight="1" thickBot="1" x14ac:dyDescent="0.25">
      <c r="A792" s="64" t="s">
        <v>16383</v>
      </c>
      <c r="B792" s="64" t="s">
        <v>161</v>
      </c>
      <c r="C792" s="64" t="s">
        <v>11725</v>
      </c>
      <c r="D792" s="64" t="s">
        <v>14379</v>
      </c>
      <c r="E792" s="64" t="s">
        <v>10963</v>
      </c>
      <c r="F792" s="64" t="s">
        <v>11096</v>
      </c>
      <c r="G792" s="45"/>
      <c r="H792" s="45"/>
      <c r="I792" s="45"/>
      <c r="J792" s="45"/>
    </row>
    <row r="793" spans="1:10" ht="13.5" customHeight="1" thickBot="1" x14ac:dyDescent="0.25">
      <c r="A793" s="85" t="s">
        <v>18864</v>
      </c>
      <c r="B793" s="85" t="s">
        <v>18865</v>
      </c>
      <c r="C793" s="66" t="s">
        <v>6799</v>
      </c>
      <c r="D793" s="66" t="s">
        <v>10172</v>
      </c>
      <c r="E793" s="66" t="s">
        <v>17854</v>
      </c>
      <c r="F793" s="66"/>
      <c r="G793" s="45"/>
      <c r="H793" s="45"/>
      <c r="I793" s="45"/>
      <c r="J793" s="45"/>
    </row>
    <row r="794" spans="1:10" ht="14.1" customHeight="1" thickBot="1" x14ac:dyDescent="0.25">
      <c r="A794" s="91" t="s">
        <v>14829</v>
      </c>
      <c r="B794" s="67" t="s">
        <v>8529</v>
      </c>
      <c r="C794" s="76">
        <v>44941</v>
      </c>
      <c r="D794" s="91" t="s">
        <v>9387</v>
      </c>
      <c r="E794" s="67" t="s">
        <v>13094</v>
      </c>
      <c r="F794" s="66" t="s">
        <v>3080</v>
      </c>
      <c r="G794" s="45"/>
      <c r="H794" s="45"/>
      <c r="I794" s="45"/>
      <c r="J794" s="45"/>
    </row>
    <row r="795" spans="1:10" ht="14.1" customHeight="1" thickBot="1" x14ac:dyDescent="0.25">
      <c r="A795" s="92"/>
      <c r="B795" s="67" t="s">
        <v>1786</v>
      </c>
      <c r="C795" s="84">
        <f>IF(C794="","",IF(AND(MONTH(C794)&gt;=1,MONTH(C794)&lt;=3),1,IF(AND(MONTH(C794)&gt;=4,MONTH(C794)&lt;=6),2,IF(AND(MONTH(C794)&gt;=7,MONTH(C794)&lt;=9),3,4))))</f>
        <v>1</v>
      </c>
      <c r="D795" s="92"/>
      <c r="E795" s="67" t="s">
        <v>2417</v>
      </c>
      <c r="F795" s="66" t="s">
        <v>11113</v>
      </c>
      <c r="G795" s="45"/>
      <c r="H795" s="45"/>
      <c r="I795" s="45"/>
      <c r="J795" s="45"/>
    </row>
    <row r="796" spans="1:10" ht="14.1" customHeight="1" thickBot="1" x14ac:dyDescent="0.25">
      <c r="A796" s="92"/>
      <c r="B796" s="67" t="s">
        <v>12943</v>
      </c>
      <c r="C796" s="76">
        <v>44946</v>
      </c>
      <c r="D796" s="92"/>
      <c r="E796" s="67" t="s">
        <v>3073</v>
      </c>
      <c r="F796" s="66" t="s">
        <v>11113</v>
      </c>
      <c r="G796" s="45"/>
      <c r="H796" s="45"/>
      <c r="I796" s="45"/>
      <c r="J796" s="45"/>
    </row>
    <row r="797" spans="1:10" ht="14.1" customHeight="1" thickBot="1" x14ac:dyDescent="0.25">
      <c r="A797" s="92"/>
      <c r="B797" s="67" t="s">
        <v>1786</v>
      </c>
      <c r="C797" s="84">
        <f>IF(C796="","",IF(AND(MONTH(C796)&gt;=1,MONTH(C796)&lt;=3),1,IF(AND(MONTH(C796)&gt;=4,MONTH(C796)&lt;=6),2,IF(AND(MONTH(C796)&gt;=7,MONTH(C796)&lt;=9),3,4))))</f>
        <v>1</v>
      </c>
      <c r="D797" s="92"/>
      <c r="E797" s="67" t="s">
        <v>13193</v>
      </c>
      <c r="F797" s="66" t="s">
        <v>11113</v>
      </c>
      <c r="G797" s="45"/>
      <c r="H797" s="45"/>
      <c r="I797" s="45"/>
      <c r="J797" s="45"/>
    </row>
    <row r="798" spans="1:10" ht="14.1" customHeight="1" thickBot="1" x14ac:dyDescent="0.25">
      <c r="A798" s="45"/>
      <c r="B798" s="45"/>
      <c r="C798" s="45"/>
      <c r="D798" s="45"/>
      <c r="E798" s="45"/>
      <c r="F798" s="45"/>
      <c r="G798" s="45"/>
      <c r="H798" s="45"/>
      <c r="I798" s="45"/>
      <c r="J798" s="45"/>
    </row>
    <row r="799" spans="1:10" ht="14.1" customHeight="1" thickBot="1" x14ac:dyDescent="0.25">
      <c r="A799" s="72" t="s">
        <v>15735</v>
      </c>
      <c r="B799" s="72" t="s">
        <v>16146</v>
      </c>
      <c r="C799" s="72" t="s">
        <v>15641</v>
      </c>
      <c r="D799" s="72" t="s">
        <v>15251</v>
      </c>
      <c r="E799" s="72" t="s">
        <v>6933</v>
      </c>
      <c r="F799" s="72" t="s">
        <v>15280</v>
      </c>
      <c r="G799" s="45"/>
      <c r="H799" s="45"/>
      <c r="I799" s="45"/>
      <c r="J799" s="45"/>
    </row>
    <row r="800" spans="1:10" ht="27" customHeight="1" x14ac:dyDescent="0.2">
      <c r="A800" s="81">
        <v>78180103</v>
      </c>
      <c r="B800" s="69" t="str">
        <f ca="1">IFERROR(INDEX(UNSPSCDes,MATCH(INDIRECT(ADDRESS(ROW(),COLUMN()-1,4)),UNSPSCCode,0)),"")</f>
        <v>Servicios de cambio de fluidos de aceite o de la transmisión</v>
      </c>
      <c r="C800" s="81" t="s">
        <v>1449</v>
      </c>
      <c r="D800" s="81">
        <v>6</v>
      </c>
      <c r="E800" s="71">
        <v>3000</v>
      </c>
      <c r="F800" s="70">
        <f ca="1">INDIRECT(ADDRESS(ROW(),COLUMN()-2,4))*INDIRECT(ADDRESS(ROW(),COLUMN()-1,4))</f>
        <v>18000</v>
      </c>
      <c r="G800" s="45"/>
      <c r="H800" s="45"/>
      <c r="I800" s="45"/>
      <c r="J800" s="45"/>
    </row>
    <row r="801" spans="1:10" ht="14.1" customHeight="1" x14ac:dyDescent="0.2">
      <c r="A801" s="45"/>
      <c r="B801" s="45"/>
      <c r="C801" s="45"/>
      <c r="D801" s="45"/>
      <c r="E801" s="73" t="s">
        <v>12551</v>
      </c>
      <c r="F801" s="74">
        <f ca="1">SUM(Table343[MONTO TOTAL ESTIMADO])</f>
        <v>18000</v>
      </c>
      <c r="G801" s="45"/>
      <c r="H801" s="45" t="str">
        <f>C793</f>
        <v>Servicios</v>
      </c>
      <c r="I801" s="45" t="str">
        <f>E793</f>
        <v>No</v>
      </c>
      <c r="J801" s="45" t="str">
        <f>D793</f>
        <v>Compras por debajo del Umbral</v>
      </c>
    </row>
    <row r="802" spans="1:10" ht="14.1" customHeight="1" thickBot="1" x14ac:dyDescent="0.3"/>
    <row r="803" spans="1:10" ht="33.75" customHeight="1" thickBot="1" x14ac:dyDescent="0.25">
      <c r="A803" s="64" t="s">
        <v>16383</v>
      </c>
      <c r="B803" s="64" t="s">
        <v>161</v>
      </c>
      <c r="C803" s="64" t="s">
        <v>11725</v>
      </c>
      <c r="D803" s="64" t="s">
        <v>14379</v>
      </c>
      <c r="E803" s="64" t="s">
        <v>10963</v>
      </c>
      <c r="F803" s="64" t="s">
        <v>11096</v>
      </c>
      <c r="G803" s="45"/>
      <c r="H803" s="45"/>
      <c r="I803" s="45"/>
      <c r="J803" s="45"/>
    </row>
    <row r="804" spans="1:10" ht="14.1" customHeight="1" thickBot="1" x14ac:dyDescent="0.25">
      <c r="A804" s="66" t="s">
        <v>18864</v>
      </c>
      <c r="B804" s="66" t="s">
        <v>18865</v>
      </c>
      <c r="C804" s="66" t="s">
        <v>6799</v>
      </c>
      <c r="D804" s="66" t="s">
        <v>10172</v>
      </c>
      <c r="E804" s="66" t="s">
        <v>17854</v>
      </c>
      <c r="F804" s="66"/>
      <c r="G804" s="45"/>
      <c r="H804" s="45"/>
      <c r="I804" s="45"/>
      <c r="J804" s="45"/>
    </row>
    <row r="805" spans="1:10" ht="14.1" customHeight="1" thickBot="1" x14ac:dyDescent="0.25">
      <c r="A805" s="91" t="s">
        <v>14829</v>
      </c>
      <c r="B805" s="67" t="s">
        <v>8529</v>
      </c>
      <c r="C805" s="76">
        <v>45031</v>
      </c>
      <c r="D805" s="91" t="s">
        <v>9387</v>
      </c>
      <c r="E805" s="67" t="s">
        <v>13094</v>
      </c>
      <c r="F805" s="66" t="s">
        <v>3080</v>
      </c>
      <c r="G805" s="45"/>
      <c r="H805" s="45"/>
      <c r="I805" s="45"/>
      <c r="J805" s="45"/>
    </row>
    <row r="806" spans="1:10" ht="14.1" customHeight="1" thickBot="1" x14ac:dyDescent="0.25">
      <c r="A806" s="92"/>
      <c r="B806" s="67" t="s">
        <v>1786</v>
      </c>
      <c r="C806" s="84">
        <f>IF(C805="","",IF(AND(MONTH(C805)&gt;=1,MONTH(C805)&lt;=3),1,IF(AND(MONTH(C805)&gt;=4,MONTH(C805)&lt;=6),2,IF(AND(MONTH(C805)&gt;=7,MONTH(C805)&lt;=9),3,4))))</f>
        <v>2</v>
      </c>
      <c r="D806" s="92"/>
      <c r="E806" s="67" t="s">
        <v>2417</v>
      </c>
      <c r="F806" s="66" t="s">
        <v>11113</v>
      </c>
      <c r="G806" s="45"/>
      <c r="H806" s="45"/>
      <c r="I806" s="45"/>
      <c r="J806" s="45"/>
    </row>
    <row r="807" spans="1:10" ht="14.1" customHeight="1" thickBot="1" x14ac:dyDescent="0.25">
      <c r="A807" s="92"/>
      <c r="B807" s="67" t="s">
        <v>12943</v>
      </c>
      <c r="C807" s="76">
        <v>45036</v>
      </c>
      <c r="D807" s="92"/>
      <c r="E807" s="67" t="s">
        <v>3073</v>
      </c>
      <c r="F807" s="66" t="s">
        <v>11113</v>
      </c>
      <c r="G807" s="45"/>
      <c r="H807" s="45"/>
      <c r="I807" s="45"/>
      <c r="J807" s="45"/>
    </row>
    <row r="808" spans="1:10" ht="14.1" customHeight="1" thickBot="1" x14ac:dyDescent="0.25">
      <c r="A808" s="92"/>
      <c r="B808" s="67" t="s">
        <v>1786</v>
      </c>
      <c r="C808" s="84">
        <f>IF(C807="","",IF(AND(MONTH(C807)&gt;=1,MONTH(C807)&lt;=3),1,IF(AND(MONTH(C807)&gt;=4,MONTH(C807)&lt;=6),2,IF(AND(MONTH(C807)&gt;=7,MONTH(C807)&lt;=9),3,4))))</f>
        <v>2</v>
      </c>
      <c r="D808" s="92"/>
      <c r="E808" s="67" t="s">
        <v>13193</v>
      </c>
      <c r="F808" s="66" t="s">
        <v>11113</v>
      </c>
      <c r="G808" s="45"/>
      <c r="H808" s="45"/>
      <c r="I808" s="45"/>
      <c r="J808" s="45"/>
    </row>
    <row r="809" spans="1:10" ht="14.1" customHeight="1" thickBot="1" x14ac:dyDescent="0.25">
      <c r="A809" s="45"/>
      <c r="B809" s="45"/>
      <c r="C809" s="45"/>
      <c r="D809" s="45"/>
      <c r="E809" s="45"/>
      <c r="F809" s="45"/>
      <c r="G809" s="45"/>
      <c r="H809" s="45"/>
      <c r="I809" s="45"/>
      <c r="J809" s="45"/>
    </row>
    <row r="810" spans="1:10" ht="14.1" customHeight="1" thickBot="1" x14ac:dyDescent="0.25">
      <c r="A810" s="72" t="s">
        <v>15735</v>
      </c>
      <c r="B810" s="72" t="s">
        <v>16146</v>
      </c>
      <c r="C810" s="72" t="s">
        <v>15641</v>
      </c>
      <c r="D810" s="72" t="s">
        <v>15251</v>
      </c>
      <c r="E810" s="72" t="s">
        <v>6933</v>
      </c>
      <c r="F810" s="72" t="s">
        <v>15280</v>
      </c>
      <c r="G810" s="45"/>
      <c r="H810" s="45"/>
      <c r="I810" s="45"/>
      <c r="J810" s="45"/>
    </row>
    <row r="811" spans="1:10" ht="27" customHeight="1" x14ac:dyDescent="0.2">
      <c r="A811" s="81">
        <v>78180103</v>
      </c>
      <c r="B811" s="69" t="str">
        <f ca="1">IFERROR(INDEX(UNSPSCDes,MATCH(INDIRECT(ADDRESS(ROW(),COLUMN()-1,4)),UNSPSCCode,0)),"")</f>
        <v>Servicios de cambio de fluidos de aceite o de la transmisión</v>
      </c>
      <c r="C811" s="81" t="s">
        <v>1449</v>
      </c>
      <c r="D811" s="81">
        <v>6</v>
      </c>
      <c r="E811" s="71">
        <v>3000</v>
      </c>
      <c r="F811" s="70">
        <f ca="1">INDIRECT(ADDRESS(ROW(),COLUMN()-2,4))*INDIRECT(ADDRESS(ROW(),COLUMN()-1,4))</f>
        <v>18000</v>
      </c>
      <c r="G811" s="45"/>
      <c r="H811" s="45"/>
      <c r="I811" s="45"/>
      <c r="J811" s="45"/>
    </row>
    <row r="812" spans="1:10" ht="14.1" customHeight="1" x14ac:dyDescent="0.2">
      <c r="A812" s="45"/>
      <c r="B812" s="45"/>
      <c r="C812" s="45"/>
      <c r="D812" s="45"/>
      <c r="E812" s="73" t="s">
        <v>12551</v>
      </c>
      <c r="F812" s="74">
        <f ca="1">SUM(Table344[MONTO TOTAL ESTIMADO])</f>
        <v>18000</v>
      </c>
      <c r="G812" s="45"/>
      <c r="H812" s="45" t="str">
        <f>C804</f>
        <v>Servicios</v>
      </c>
      <c r="I812" s="45" t="str">
        <f>E804</f>
        <v>No</v>
      </c>
      <c r="J812" s="45" t="str">
        <f>D804</f>
        <v>Compras por debajo del Umbral</v>
      </c>
    </row>
    <row r="813" spans="1:10" ht="14.1" customHeight="1" thickBot="1" x14ac:dyDescent="0.3"/>
    <row r="814" spans="1:10" ht="33.75" customHeight="1" thickBot="1" x14ac:dyDescent="0.25">
      <c r="A814" s="64" t="s">
        <v>16383</v>
      </c>
      <c r="B814" s="64" t="s">
        <v>161</v>
      </c>
      <c r="C814" s="64" t="s">
        <v>11725</v>
      </c>
      <c r="D814" s="64" t="s">
        <v>14379</v>
      </c>
      <c r="E814" s="64" t="s">
        <v>10963</v>
      </c>
      <c r="F814" s="64" t="s">
        <v>11096</v>
      </c>
      <c r="G814" s="45"/>
      <c r="H814" s="45"/>
      <c r="I814" s="45"/>
      <c r="J814" s="45"/>
    </row>
    <row r="815" spans="1:10" ht="14.1" customHeight="1" thickBot="1" x14ac:dyDescent="0.25">
      <c r="A815" s="66" t="s">
        <v>18864</v>
      </c>
      <c r="B815" s="66" t="s">
        <v>18865</v>
      </c>
      <c r="C815" s="66" t="s">
        <v>6799</v>
      </c>
      <c r="D815" s="66" t="s">
        <v>10172</v>
      </c>
      <c r="E815" s="66" t="s">
        <v>17854</v>
      </c>
      <c r="F815" s="66"/>
      <c r="G815" s="45"/>
      <c r="H815" s="45"/>
      <c r="I815" s="45"/>
      <c r="J815" s="45"/>
    </row>
    <row r="816" spans="1:10" ht="14.1" customHeight="1" thickBot="1" x14ac:dyDescent="0.25">
      <c r="A816" s="91" t="s">
        <v>14829</v>
      </c>
      <c r="B816" s="67" t="s">
        <v>8529</v>
      </c>
      <c r="C816" s="76">
        <v>45122</v>
      </c>
      <c r="D816" s="91" t="s">
        <v>9387</v>
      </c>
      <c r="E816" s="67" t="s">
        <v>13094</v>
      </c>
      <c r="F816" s="66" t="s">
        <v>3080</v>
      </c>
      <c r="G816" s="45"/>
      <c r="H816" s="45"/>
      <c r="I816" s="45"/>
      <c r="J816" s="45"/>
    </row>
    <row r="817" spans="1:10" ht="14.1" customHeight="1" thickBot="1" x14ac:dyDescent="0.25">
      <c r="A817" s="92"/>
      <c r="B817" s="67" t="s">
        <v>1786</v>
      </c>
      <c r="C817" s="84">
        <f>IF(C816="","",IF(AND(MONTH(C816)&gt;=1,MONTH(C816)&lt;=3),1,IF(AND(MONTH(C816)&gt;=4,MONTH(C816)&lt;=6),2,IF(AND(MONTH(C816)&gt;=7,MONTH(C816)&lt;=9),3,4))))</f>
        <v>3</v>
      </c>
      <c r="D817" s="92"/>
      <c r="E817" s="67" t="s">
        <v>2417</v>
      </c>
      <c r="F817" s="66" t="s">
        <v>11113</v>
      </c>
      <c r="G817" s="45"/>
      <c r="H817" s="45"/>
      <c r="I817" s="45"/>
      <c r="J817" s="45"/>
    </row>
    <row r="818" spans="1:10" ht="14.1" customHeight="1" thickBot="1" x14ac:dyDescent="0.25">
      <c r="A818" s="92"/>
      <c r="B818" s="67" t="s">
        <v>12943</v>
      </c>
      <c r="C818" s="76">
        <v>45127</v>
      </c>
      <c r="D818" s="92"/>
      <c r="E818" s="67" t="s">
        <v>3073</v>
      </c>
      <c r="F818" s="66" t="s">
        <v>11113</v>
      </c>
      <c r="G818" s="45"/>
      <c r="H818" s="45"/>
      <c r="I818" s="45"/>
      <c r="J818" s="45"/>
    </row>
    <row r="819" spans="1:10" ht="14.1" customHeight="1" thickBot="1" x14ac:dyDescent="0.25">
      <c r="A819" s="92"/>
      <c r="B819" s="67" t="s">
        <v>1786</v>
      </c>
      <c r="C819" s="84">
        <f>IF(C818="","",IF(AND(MONTH(C818)&gt;=1,MONTH(C818)&lt;=3),1,IF(AND(MONTH(C818)&gt;=4,MONTH(C818)&lt;=6),2,IF(AND(MONTH(C818)&gt;=7,MONTH(C818)&lt;=9),3,4))))</f>
        <v>3</v>
      </c>
      <c r="D819" s="92"/>
      <c r="E819" s="67" t="s">
        <v>13193</v>
      </c>
      <c r="F819" s="66" t="s">
        <v>11113</v>
      </c>
      <c r="G819" s="45"/>
      <c r="H819" s="45"/>
      <c r="I819" s="45"/>
      <c r="J819" s="45"/>
    </row>
    <row r="820" spans="1:10" ht="14.1" customHeight="1" thickBot="1" x14ac:dyDescent="0.25">
      <c r="A820" s="45"/>
      <c r="B820" s="45"/>
      <c r="C820" s="45"/>
      <c r="D820" s="45"/>
      <c r="E820" s="45"/>
      <c r="F820" s="45"/>
      <c r="G820" s="45"/>
      <c r="H820" s="45"/>
      <c r="I820" s="45"/>
      <c r="J820" s="45"/>
    </row>
    <row r="821" spans="1:10" ht="14.1" customHeight="1" thickBot="1" x14ac:dyDescent="0.25">
      <c r="A821" s="72" t="s">
        <v>15735</v>
      </c>
      <c r="B821" s="72" t="s">
        <v>16146</v>
      </c>
      <c r="C821" s="72" t="s">
        <v>15641</v>
      </c>
      <c r="D821" s="72" t="s">
        <v>15251</v>
      </c>
      <c r="E821" s="72" t="s">
        <v>6933</v>
      </c>
      <c r="F821" s="72" t="s">
        <v>15280</v>
      </c>
      <c r="G821" s="45"/>
      <c r="H821" s="45"/>
      <c r="I821" s="45"/>
      <c r="J821" s="45"/>
    </row>
    <row r="822" spans="1:10" ht="27" customHeight="1" x14ac:dyDescent="0.2">
      <c r="A822" s="81">
        <v>78180103</v>
      </c>
      <c r="B822" s="69" t="str">
        <f ca="1">IFERROR(INDEX(UNSPSCDes,MATCH(INDIRECT(ADDRESS(ROW(),COLUMN()-1,4)),UNSPSCCode,0)),"")</f>
        <v>Servicios de cambio de fluidos de aceite o de la transmisión</v>
      </c>
      <c r="C822" s="81" t="s">
        <v>1449</v>
      </c>
      <c r="D822" s="81">
        <v>6</v>
      </c>
      <c r="E822" s="71">
        <v>3000</v>
      </c>
      <c r="F822" s="70">
        <f ca="1">INDIRECT(ADDRESS(ROW(),COLUMN()-2,4))*INDIRECT(ADDRESS(ROW(),COLUMN()-1,4))</f>
        <v>18000</v>
      </c>
      <c r="G822" s="45"/>
      <c r="H822" s="45"/>
      <c r="I822" s="45"/>
      <c r="J822" s="45"/>
    </row>
    <row r="823" spans="1:10" ht="14.1" customHeight="1" x14ac:dyDescent="0.2">
      <c r="A823" s="45"/>
      <c r="B823" s="45"/>
      <c r="C823" s="45"/>
      <c r="D823" s="45"/>
      <c r="E823" s="73" t="s">
        <v>12551</v>
      </c>
      <c r="F823" s="74">
        <f ca="1">SUM(Table345[MONTO TOTAL ESTIMADO])</f>
        <v>18000</v>
      </c>
      <c r="G823" s="45"/>
      <c r="H823" s="45" t="str">
        <f>C815</f>
        <v>Servicios</v>
      </c>
      <c r="I823" s="45" t="str">
        <f>E815</f>
        <v>No</v>
      </c>
      <c r="J823" s="45" t="str">
        <f>D815</f>
        <v>Compras por debajo del Umbral</v>
      </c>
    </row>
    <row r="824" spans="1:10" ht="14.1" customHeight="1" thickBot="1" x14ac:dyDescent="0.3"/>
    <row r="825" spans="1:10" ht="33.75" customHeight="1" thickBot="1" x14ac:dyDescent="0.25">
      <c r="A825" s="64" t="s">
        <v>16383</v>
      </c>
      <c r="B825" s="64" t="s">
        <v>161</v>
      </c>
      <c r="C825" s="64" t="s">
        <v>11725</v>
      </c>
      <c r="D825" s="64" t="s">
        <v>14379</v>
      </c>
      <c r="E825" s="64" t="s">
        <v>10963</v>
      </c>
      <c r="F825" s="64" t="s">
        <v>11096</v>
      </c>
      <c r="G825" s="45"/>
      <c r="H825" s="45"/>
      <c r="I825" s="45"/>
      <c r="J825" s="45"/>
    </row>
    <row r="826" spans="1:10" ht="13.5" customHeight="1" thickBot="1" x14ac:dyDescent="0.25">
      <c r="A826" s="85" t="s">
        <v>18866</v>
      </c>
      <c r="B826" s="85" t="s">
        <v>18867</v>
      </c>
      <c r="C826" s="66" t="s">
        <v>6799</v>
      </c>
      <c r="D826" s="66" t="s">
        <v>17483</v>
      </c>
      <c r="E826" s="66" t="s">
        <v>17854</v>
      </c>
      <c r="F826" s="66"/>
      <c r="G826" s="45"/>
      <c r="H826" s="45"/>
      <c r="I826" s="45"/>
      <c r="J826" s="45"/>
    </row>
    <row r="827" spans="1:10" ht="14.1" customHeight="1" thickBot="1" x14ac:dyDescent="0.25">
      <c r="A827" s="91" t="s">
        <v>14829</v>
      </c>
      <c r="B827" s="67" t="s">
        <v>8529</v>
      </c>
      <c r="C827" s="76">
        <v>45031</v>
      </c>
      <c r="D827" s="91" t="s">
        <v>9387</v>
      </c>
      <c r="E827" s="67" t="s">
        <v>13094</v>
      </c>
      <c r="F827" s="66" t="s">
        <v>3080</v>
      </c>
      <c r="G827" s="45"/>
      <c r="H827" s="45"/>
      <c r="I827" s="45"/>
      <c r="J827" s="45"/>
    </row>
    <row r="828" spans="1:10" ht="14.1" customHeight="1" thickBot="1" x14ac:dyDescent="0.25">
      <c r="A828" s="92"/>
      <c r="B828" s="67" t="s">
        <v>1786</v>
      </c>
      <c r="C828" s="84">
        <f>IF(C827="","",IF(AND(MONTH(C827)&gt;=1,MONTH(C827)&lt;=3),1,IF(AND(MONTH(C827)&gt;=4,MONTH(C827)&lt;=6),2,IF(AND(MONTH(C827)&gt;=7,MONTH(C827)&lt;=9),3,4))))</f>
        <v>2</v>
      </c>
      <c r="D828" s="92"/>
      <c r="E828" s="67" t="s">
        <v>2417</v>
      </c>
      <c r="F828" s="66" t="s">
        <v>11113</v>
      </c>
      <c r="G828" s="45"/>
      <c r="H828" s="45"/>
      <c r="I828" s="45"/>
      <c r="J828" s="45"/>
    </row>
    <row r="829" spans="1:10" ht="14.1" customHeight="1" thickBot="1" x14ac:dyDescent="0.25">
      <c r="A829" s="92"/>
      <c r="B829" s="67" t="s">
        <v>12943</v>
      </c>
      <c r="C829" s="76">
        <v>45036</v>
      </c>
      <c r="D829" s="92"/>
      <c r="E829" s="67" t="s">
        <v>3073</v>
      </c>
      <c r="F829" s="66" t="s">
        <v>11113</v>
      </c>
      <c r="G829" s="45"/>
      <c r="H829" s="45"/>
      <c r="I829" s="45"/>
      <c r="J829" s="45"/>
    </row>
    <row r="830" spans="1:10" ht="14.1" customHeight="1" thickBot="1" x14ac:dyDescent="0.25">
      <c r="A830" s="92"/>
      <c r="B830" s="67" t="s">
        <v>1786</v>
      </c>
      <c r="C830" s="84">
        <f>IF(C829="","",IF(AND(MONTH(C829)&gt;=1,MONTH(C829)&lt;=3),1,IF(AND(MONTH(C829)&gt;=4,MONTH(C829)&lt;=6),2,IF(AND(MONTH(C829)&gt;=7,MONTH(C829)&lt;=9),3,4))))</f>
        <v>2</v>
      </c>
      <c r="D830" s="92"/>
      <c r="E830" s="67" t="s">
        <v>13193</v>
      </c>
      <c r="F830" s="66" t="s">
        <v>11113</v>
      </c>
      <c r="G830" s="45"/>
      <c r="H830" s="45"/>
      <c r="I830" s="45"/>
      <c r="J830" s="45"/>
    </row>
    <row r="831" spans="1:10" ht="14.1" customHeight="1" thickBot="1" x14ac:dyDescent="0.25">
      <c r="A831" s="45"/>
      <c r="B831" s="45"/>
      <c r="C831" s="45"/>
      <c r="D831" s="45"/>
      <c r="E831" s="45"/>
      <c r="F831" s="45"/>
      <c r="G831" s="45"/>
      <c r="H831" s="45"/>
      <c r="I831" s="45"/>
      <c r="J831" s="45"/>
    </row>
    <row r="832" spans="1:10" ht="14.1" customHeight="1" thickBot="1" x14ac:dyDescent="0.25">
      <c r="A832" s="72" t="s">
        <v>15735</v>
      </c>
      <c r="B832" s="72" t="s">
        <v>16146</v>
      </c>
      <c r="C832" s="72" t="s">
        <v>15641</v>
      </c>
      <c r="D832" s="72" t="s">
        <v>15251</v>
      </c>
      <c r="E832" s="72" t="s">
        <v>6933</v>
      </c>
      <c r="F832" s="72" t="s">
        <v>15280</v>
      </c>
      <c r="G832" s="45"/>
      <c r="H832" s="45"/>
      <c r="I832" s="45"/>
      <c r="J832" s="45"/>
    </row>
    <row r="833" spans="1:10" ht="13.5" customHeight="1" x14ac:dyDescent="0.2">
      <c r="A833" s="81">
        <v>78180102</v>
      </c>
      <c r="B833" s="69" t="str">
        <f ca="1">IFERROR(INDEX(UNSPSCDes,MATCH(INDIRECT(ADDRESS(ROW(),COLUMN()-1,4)),UNSPSCCode,0)),"")</f>
        <v>Reparación de Transmisión</v>
      </c>
      <c r="C833" s="81" t="s">
        <v>1449</v>
      </c>
      <c r="D833" s="81">
        <v>2</v>
      </c>
      <c r="E833" s="71">
        <v>100000</v>
      </c>
      <c r="F833" s="70">
        <f ca="1">INDIRECT(ADDRESS(ROW(),COLUMN()-2,4))*INDIRECT(ADDRESS(ROW(),COLUMN()-1,4))</f>
        <v>200000</v>
      </c>
      <c r="G833" s="45"/>
      <c r="H833" s="45"/>
      <c r="I833" s="45"/>
      <c r="J833" s="45"/>
    </row>
    <row r="834" spans="1:10" ht="13.5" customHeight="1" x14ac:dyDescent="0.2">
      <c r="A834" s="81">
        <v>78180102</v>
      </c>
      <c r="B834" s="69" t="str">
        <f ca="1">IFERROR(INDEX(UNSPSCDes,MATCH(INDIRECT(ADDRESS(ROW(),COLUMN()-1,4)),UNSPSCCode,0)),"")</f>
        <v>Reparación de Transmisión</v>
      </c>
      <c r="C834" s="87" t="s">
        <v>1449</v>
      </c>
      <c r="D834" s="81">
        <v>2</v>
      </c>
      <c r="E834" s="71">
        <v>8000</v>
      </c>
      <c r="F834" s="70">
        <f ca="1">INDIRECT(ADDRESS(ROW(),COLUMN()-2,4))*INDIRECT(ADDRESS(ROW(),COLUMN()-1,4))</f>
        <v>16000</v>
      </c>
      <c r="G834" s="45"/>
      <c r="H834" s="45"/>
      <c r="I834" s="45"/>
      <c r="J834" s="45"/>
    </row>
    <row r="835" spans="1:10" ht="13.5" customHeight="1" x14ac:dyDescent="0.2">
      <c r="A835" s="81">
        <v>78180102</v>
      </c>
      <c r="B835" s="69" t="str">
        <f ca="1">IFERROR(INDEX(UNSPSCDes,MATCH(INDIRECT(ADDRESS(ROW(),COLUMN()-1,4)),UNSPSCCode,0)),"")</f>
        <v>Reparación de Transmisión</v>
      </c>
      <c r="C835" s="87" t="s">
        <v>1449</v>
      </c>
      <c r="D835" s="81">
        <v>2</v>
      </c>
      <c r="E835" s="71">
        <v>412750</v>
      </c>
      <c r="F835" s="70">
        <f ca="1">INDIRECT(ADDRESS(ROW(),COLUMN()-2,4))*INDIRECT(ADDRESS(ROW(),COLUMN()-1,4))</f>
        <v>825500</v>
      </c>
      <c r="G835" s="45"/>
      <c r="H835" s="45"/>
      <c r="I835" s="45"/>
      <c r="J835" s="45"/>
    </row>
    <row r="836" spans="1:10" ht="14.1" customHeight="1" x14ac:dyDescent="0.2">
      <c r="A836" s="45"/>
      <c r="B836" s="45"/>
      <c r="C836" s="45"/>
      <c r="D836" s="45"/>
      <c r="E836" s="73" t="s">
        <v>12551</v>
      </c>
      <c r="F836" s="74">
        <f ca="1">SUM(Table346[MONTO TOTAL ESTIMADO])</f>
        <v>1041500</v>
      </c>
      <c r="G836" s="45"/>
      <c r="H836" s="45" t="str">
        <f>C826</f>
        <v>Servicios</v>
      </c>
      <c r="I836" s="45" t="str">
        <f>E826</f>
        <v>No</v>
      </c>
      <c r="J836" s="45" t="str">
        <f>D826</f>
        <v>Compras Menores</v>
      </c>
    </row>
    <row r="837" spans="1:10" ht="14.1" customHeight="1" thickBot="1" x14ac:dyDescent="0.3"/>
    <row r="838" spans="1:10" ht="33.75" customHeight="1" thickBot="1" x14ac:dyDescent="0.25">
      <c r="A838" s="64" t="s">
        <v>16383</v>
      </c>
      <c r="B838" s="64" t="s">
        <v>161</v>
      </c>
      <c r="C838" s="64" t="s">
        <v>11725</v>
      </c>
      <c r="D838" s="64" t="s">
        <v>14379</v>
      </c>
      <c r="E838" s="64" t="s">
        <v>10963</v>
      </c>
      <c r="F838" s="64" t="s">
        <v>11096</v>
      </c>
      <c r="G838" s="45"/>
      <c r="H838" s="45"/>
      <c r="I838" s="45"/>
      <c r="J838" s="45"/>
    </row>
    <row r="839" spans="1:10" ht="14.1" customHeight="1" thickBot="1" x14ac:dyDescent="0.25">
      <c r="A839" s="66" t="s">
        <v>18866</v>
      </c>
      <c r="B839" s="66" t="s">
        <v>18867</v>
      </c>
      <c r="C839" s="66" t="s">
        <v>6799</v>
      </c>
      <c r="D839" s="66" t="s">
        <v>17483</v>
      </c>
      <c r="E839" s="66" t="s">
        <v>17854</v>
      </c>
      <c r="F839" s="66"/>
      <c r="G839" s="45"/>
      <c r="H839" s="45"/>
      <c r="I839" s="45"/>
      <c r="J839" s="45"/>
    </row>
    <row r="840" spans="1:10" ht="14.1" customHeight="1" thickBot="1" x14ac:dyDescent="0.25">
      <c r="A840" s="91" t="s">
        <v>14829</v>
      </c>
      <c r="B840" s="67" t="s">
        <v>8529</v>
      </c>
      <c r="C840" s="76">
        <v>45122</v>
      </c>
      <c r="D840" s="91" t="s">
        <v>9387</v>
      </c>
      <c r="E840" s="67" t="s">
        <v>13094</v>
      </c>
      <c r="F840" s="66" t="s">
        <v>3080</v>
      </c>
      <c r="G840" s="45"/>
      <c r="H840" s="45"/>
      <c r="I840" s="45"/>
      <c r="J840" s="45"/>
    </row>
    <row r="841" spans="1:10" ht="14.1" customHeight="1" thickBot="1" x14ac:dyDescent="0.25">
      <c r="A841" s="92"/>
      <c r="B841" s="67" t="s">
        <v>1786</v>
      </c>
      <c r="C841" s="84">
        <f>IF(C840="","",IF(AND(MONTH(C840)&gt;=1,MONTH(C840)&lt;=3),1,IF(AND(MONTH(C840)&gt;=4,MONTH(C840)&lt;=6),2,IF(AND(MONTH(C840)&gt;=7,MONTH(C840)&lt;=9),3,4))))</f>
        <v>3</v>
      </c>
      <c r="D841" s="92"/>
      <c r="E841" s="67" t="s">
        <v>2417</v>
      </c>
      <c r="F841" s="66" t="s">
        <v>11113</v>
      </c>
      <c r="G841" s="45"/>
      <c r="H841" s="45"/>
      <c r="I841" s="45"/>
      <c r="J841" s="45"/>
    </row>
    <row r="842" spans="1:10" ht="14.1" customHeight="1" thickBot="1" x14ac:dyDescent="0.25">
      <c r="A842" s="92"/>
      <c r="B842" s="67" t="s">
        <v>12943</v>
      </c>
      <c r="C842" s="76">
        <v>45127</v>
      </c>
      <c r="D842" s="92"/>
      <c r="E842" s="67" t="s">
        <v>3073</v>
      </c>
      <c r="F842" s="66" t="s">
        <v>11113</v>
      </c>
      <c r="G842" s="45"/>
      <c r="H842" s="45"/>
      <c r="I842" s="45"/>
      <c r="J842" s="45"/>
    </row>
    <row r="843" spans="1:10" ht="14.1" customHeight="1" thickBot="1" x14ac:dyDescent="0.25">
      <c r="A843" s="92"/>
      <c r="B843" s="67" t="s">
        <v>1786</v>
      </c>
      <c r="C843" s="84">
        <f>IF(C842="","",IF(AND(MONTH(C842)&gt;=1,MONTH(C842)&lt;=3),1,IF(AND(MONTH(C842)&gt;=4,MONTH(C842)&lt;=6),2,IF(AND(MONTH(C842)&gt;=7,MONTH(C842)&lt;=9),3,4))))</f>
        <v>3</v>
      </c>
      <c r="D843" s="92"/>
      <c r="E843" s="67" t="s">
        <v>13193</v>
      </c>
      <c r="F843" s="66" t="s">
        <v>11113</v>
      </c>
      <c r="G843" s="45"/>
      <c r="H843" s="45"/>
      <c r="I843" s="45"/>
      <c r="J843" s="45"/>
    </row>
    <row r="844" spans="1:10" ht="14.1" customHeight="1" thickBot="1" x14ac:dyDescent="0.25">
      <c r="A844" s="45"/>
      <c r="B844" s="45"/>
      <c r="C844" s="45"/>
      <c r="D844" s="45"/>
      <c r="E844" s="45"/>
      <c r="F844" s="45"/>
      <c r="G844" s="45"/>
      <c r="H844" s="45"/>
      <c r="I844" s="45"/>
      <c r="J844" s="45"/>
    </row>
    <row r="845" spans="1:10" ht="14.1" customHeight="1" thickBot="1" x14ac:dyDescent="0.25">
      <c r="A845" s="72" t="s">
        <v>15735</v>
      </c>
      <c r="B845" s="72" t="s">
        <v>16146</v>
      </c>
      <c r="C845" s="72" t="s">
        <v>15641</v>
      </c>
      <c r="D845" s="72" t="s">
        <v>15251</v>
      </c>
      <c r="E845" s="72" t="s">
        <v>6933</v>
      </c>
      <c r="F845" s="72" t="s">
        <v>15280</v>
      </c>
      <c r="G845" s="45"/>
      <c r="H845" s="45"/>
      <c r="I845" s="45"/>
      <c r="J845" s="45"/>
    </row>
    <row r="846" spans="1:10" ht="13.5" customHeight="1" x14ac:dyDescent="0.2">
      <c r="A846" s="81">
        <v>78180102</v>
      </c>
      <c r="B846" s="69" t="str">
        <f ca="1">IFERROR(INDEX(UNSPSCDes,MATCH(INDIRECT(ADDRESS(ROW(),COLUMN()-1,4)),UNSPSCCode,0)),"")</f>
        <v>Reparación de Transmisión</v>
      </c>
      <c r="C846" s="81" t="s">
        <v>1449</v>
      </c>
      <c r="D846" s="81">
        <v>2</v>
      </c>
      <c r="E846" s="71">
        <v>100000</v>
      </c>
      <c r="F846" s="70">
        <f ca="1">INDIRECT(ADDRESS(ROW(),COLUMN()-2,4))*INDIRECT(ADDRESS(ROW(),COLUMN()-1,4))</f>
        <v>200000</v>
      </c>
      <c r="G846" s="45"/>
      <c r="H846" s="45"/>
      <c r="I846" s="45"/>
      <c r="J846" s="45"/>
    </row>
    <row r="847" spans="1:10" ht="13.5" customHeight="1" x14ac:dyDescent="0.2">
      <c r="A847" s="81">
        <v>78180102</v>
      </c>
      <c r="B847" s="69" t="str">
        <f ca="1">IFERROR(INDEX(UNSPSCDes,MATCH(INDIRECT(ADDRESS(ROW(),COLUMN()-1,4)),UNSPSCCode,0)),"")</f>
        <v>Reparación de Transmisión</v>
      </c>
      <c r="C847" s="81" t="s">
        <v>1449</v>
      </c>
      <c r="D847" s="81">
        <v>1</v>
      </c>
      <c r="E847" s="71">
        <v>45000</v>
      </c>
      <c r="F847" s="70">
        <f ca="1">INDIRECT(ADDRESS(ROW(),COLUMN()-2,4))*INDIRECT(ADDRESS(ROW(),COLUMN()-1,4))</f>
        <v>45000</v>
      </c>
      <c r="G847" s="45"/>
      <c r="H847" s="45"/>
      <c r="I847" s="45"/>
      <c r="J847" s="45"/>
    </row>
    <row r="848" spans="1:10" ht="13.5" customHeight="1" x14ac:dyDescent="0.2">
      <c r="A848" s="81">
        <v>78180102</v>
      </c>
      <c r="B848" s="69" t="str">
        <f ca="1">IFERROR(INDEX(UNSPSCDes,MATCH(INDIRECT(ADDRESS(ROW(),COLUMN()-1,4)),UNSPSCCode,0)),"")</f>
        <v>Reparación de Transmisión</v>
      </c>
      <c r="C848" s="81" t="s">
        <v>1449</v>
      </c>
      <c r="D848" s="81">
        <v>2</v>
      </c>
      <c r="E848" s="71">
        <v>8000</v>
      </c>
      <c r="F848" s="70">
        <f ca="1">INDIRECT(ADDRESS(ROW(),COLUMN()-2,4))*INDIRECT(ADDRESS(ROW(),COLUMN()-1,4))</f>
        <v>16000</v>
      </c>
      <c r="G848" s="45"/>
      <c r="H848" s="45"/>
      <c r="I848" s="45"/>
      <c r="J848" s="45"/>
    </row>
    <row r="849" spans="1:10" ht="13.5" customHeight="1" x14ac:dyDescent="0.2">
      <c r="A849" s="81">
        <v>78180102</v>
      </c>
      <c r="B849" s="69" t="str">
        <f ca="1">IFERROR(INDEX(UNSPSCDes,MATCH(INDIRECT(ADDRESS(ROW(),COLUMN()-1,4)),UNSPSCCode,0)),"")</f>
        <v>Reparación de Transmisión</v>
      </c>
      <c r="C849" s="81" t="s">
        <v>1449</v>
      </c>
      <c r="D849" s="81">
        <v>2</v>
      </c>
      <c r="E849" s="71">
        <v>412750</v>
      </c>
      <c r="F849" s="70">
        <f ca="1">INDIRECT(ADDRESS(ROW(),COLUMN()-2,4))*INDIRECT(ADDRESS(ROW(),COLUMN()-1,4))</f>
        <v>825500</v>
      </c>
      <c r="G849" s="45"/>
      <c r="H849" s="45"/>
      <c r="I849" s="45"/>
      <c r="J849" s="45"/>
    </row>
    <row r="850" spans="1:10" ht="14.1" customHeight="1" x14ac:dyDescent="0.2">
      <c r="A850" s="45"/>
      <c r="B850" s="45"/>
      <c r="C850" s="45"/>
      <c r="D850" s="45"/>
      <c r="E850" s="73" t="s">
        <v>12551</v>
      </c>
      <c r="F850" s="74">
        <f ca="1">SUM(Table347[MONTO TOTAL ESTIMADO])</f>
        <v>1086500</v>
      </c>
      <c r="G850" s="45"/>
      <c r="H850" s="45" t="str">
        <f>C839</f>
        <v>Servicios</v>
      </c>
      <c r="I850" s="45" t="str">
        <f>E839</f>
        <v>No</v>
      </c>
      <c r="J850" s="45" t="str">
        <f>D839</f>
        <v>Compras Menores</v>
      </c>
    </row>
    <row r="851" spans="1:10" ht="14.1" customHeight="1" thickBot="1" x14ac:dyDescent="0.3"/>
    <row r="852" spans="1:10" ht="33.75" customHeight="1" thickBot="1" x14ac:dyDescent="0.25">
      <c r="A852" s="64" t="s">
        <v>16383</v>
      </c>
      <c r="B852" s="64" t="s">
        <v>161</v>
      </c>
      <c r="C852" s="64" t="s">
        <v>11725</v>
      </c>
      <c r="D852" s="64" t="s">
        <v>14379</v>
      </c>
      <c r="E852" s="64" t="s">
        <v>10963</v>
      </c>
      <c r="F852" s="64" t="s">
        <v>11096</v>
      </c>
      <c r="G852" s="45"/>
      <c r="H852" s="45"/>
      <c r="I852" s="45"/>
      <c r="J852" s="45"/>
    </row>
    <row r="853" spans="1:10" ht="14.1" customHeight="1" thickBot="1" x14ac:dyDescent="0.25">
      <c r="A853" s="66" t="s">
        <v>18866</v>
      </c>
      <c r="B853" s="66" t="s">
        <v>18867</v>
      </c>
      <c r="C853" s="66" t="s">
        <v>6799</v>
      </c>
      <c r="D853" s="66" t="s">
        <v>17483</v>
      </c>
      <c r="E853" s="66" t="s">
        <v>17854</v>
      </c>
      <c r="F853" s="66"/>
      <c r="G853" s="45"/>
      <c r="H853" s="45"/>
      <c r="I853" s="45"/>
      <c r="J853" s="45"/>
    </row>
    <row r="854" spans="1:10" ht="14.1" customHeight="1" thickBot="1" x14ac:dyDescent="0.25">
      <c r="A854" s="91" t="s">
        <v>14829</v>
      </c>
      <c r="B854" s="67" t="s">
        <v>8529</v>
      </c>
      <c r="C854" s="76">
        <v>45214</v>
      </c>
      <c r="D854" s="91" t="s">
        <v>9387</v>
      </c>
      <c r="E854" s="67" t="s">
        <v>13094</v>
      </c>
      <c r="F854" s="66" t="s">
        <v>3080</v>
      </c>
      <c r="G854" s="45"/>
      <c r="H854" s="45"/>
      <c r="I854" s="45"/>
      <c r="J854" s="45"/>
    </row>
    <row r="855" spans="1:10" ht="14.1" customHeight="1" thickBot="1" x14ac:dyDescent="0.25">
      <c r="A855" s="92"/>
      <c r="B855" s="67" t="s">
        <v>1786</v>
      </c>
      <c r="C855" s="84">
        <f>IF(C854="","",IF(AND(MONTH(C854)&gt;=1,MONTH(C854)&lt;=3),1,IF(AND(MONTH(C854)&gt;=4,MONTH(C854)&lt;=6),2,IF(AND(MONTH(C854)&gt;=7,MONTH(C854)&lt;=9),3,4))))</f>
        <v>4</v>
      </c>
      <c r="D855" s="92"/>
      <c r="E855" s="67" t="s">
        <v>2417</v>
      </c>
      <c r="F855" s="66" t="s">
        <v>11113</v>
      </c>
      <c r="G855" s="45"/>
      <c r="H855" s="45"/>
      <c r="I855" s="45"/>
      <c r="J855" s="45"/>
    </row>
    <row r="856" spans="1:10" ht="14.1" customHeight="1" thickBot="1" x14ac:dyDescent="0.25">
      <c r="A856" s="92"/>
      <c r="B856" s="67" t="s">
        <v>12943</v>
      </c>
      <c r="C856" s="76">
        <v>45219</v>
      </c>
      <c r="D856" s="92"/>
      <c r="E856" s="67" t="s">
        <v>3073</v>
      </c>
      <c r="F856" s="66" t="s">
        <v>11113</v>
      </c>
      <c r="G856" s="45"/>
      <c r="H856" s="45"/>
      <c r="I856" s="45"/>
      <c r="J856" s="45"/>
    </row>
    <row r="857" spans="1:10" ht="14.1" customHeight="1" thickBot="1" x14ac:dyDescent="0.25">
      <c r="A857" s="92"/>
      <c r="B857" s="67" t="s">
        <v>1786</v>
      </c>
      <c r="C857" s="84">
        <f>IF(C856="","",IF(AND(MONTH(C856)&gt;=1,MONTH(C856)&lt;=3),1,IF(AND(MONTH(C856)&gt;=4,MONTH(C856)&lt;=6),2,IF(AND(MONTH(C856)&gt;=7,MONTH(C856)&lt;=9),3,4))))</f>
        <v>4</v>
      </c>
      <c r="D857" s="92"/>
      <c r="E857" s="67" t="s">
        <v>13193</v>
      </c>
      <c r="F857" s="66" t="s">
        <v>11113</v>
      </c>
      <c r="G857" s="45"/>
      <c r="H857" s="45"/>
      <c r="I857" s="45"/>
      <c r="J857" s="45"/>
    </row>
    <row r="858" spans="1:10" ht="14.1" customHeight="1" thickBot="1" x14ac:dyDescent="0.25">
      <c r="A858" s="45"/>
      <c r="B858" s="45"/>
      <c r="C858" s="45"/>
      <c r="D858" s="45"/>
      <c r="E858" s="45"/>
      <c r="F858" s="45"/>
      <c r="G858" s="45"/>
      <c r="H858" s="45"/>
      <c r="I858" s="45"/>
      <c r="J858" s="45"/>
    </row>
    <row r="859" spans="1:10" ht="14.1" customHeight="1" thickBot="1" x14ac:dyDescent="0.25">
      <c r="A859" s="72" t="s">
        <v>15735</v>
      </c>
      <c r="B859" s="72" t="s">
        <v>16146</v>
      </c>
      <c r="C859" s="72" t="s">
        <v>15641</v>
      </c>
      <c r="D859" s="72" t="s">
        <v>15251</v>
      </c>
      <c r="E859" s="72" t="s">
        <v>6933</v>
      </c>
      <c r="F859" s="72" t="s">
        <v>15280</v>
      </c>
      <c r="G859" s="45"/>
      <c r="H859" s="45"/>
      <c r="I859" s="45"/>
      <c r="J859" s="45"/>
    </row>
    <row r="860" spans="1:10" ht="13.5" customHeight="1" x14ac:dyDescent="0.2">
      <c r="A860" s="81">
        <v>78180102</v>
      </c>
      <c r="B860" s="69" t="str">
        <f ca="1">IFERROR(INDEX(UNSPSCDes,MATCH(INDIRECT(ADDRESS(ROW(),COLUMN()-1,4)),UNSPSCCode,0)),"")</f>
        <v>Reparación de Transmisión</v>
      </c>
      <c r="C860" s="81" t="s">
        <v>1449</v>
      </c>
      <c r="D860" s="81">
        <v>3</v>
      </c>
      <c r="E860" s="71">
        <v>100000</v>
      </c>
      <c r="F860" s="70">
        <f ca="1">INDIRECT(ADDRESS(ROW(),COLUMN()-2,4))*INDIRECT(ADDRESS(ROW(),COLUMN()-1,4))</f>
        <v>300000</v>
      </c>
      <c r="G860" s="45"/>
      <c r="H860" s="45"/>
      <c r="I860" s="45"/>
      <c r="J860" s="45"/>
    </row>
    <row r="861" spans="1:10" ht="14.1" customHeight="1" x14ac:dyDescent="0.2">
      <c r="A861" s="45"/>
      <c r="B861" s="45"/>
      <c r="C861" s="45"/>
      <c r="D861" s="45"/>
      <c r="E861" s="73" t="s">
        <v>12551</v>
      </c>
      <c r="F861" s="74">
        <f ca="1">SUM(Table348[MONTO TOTAL ESTIMADO])</f>
        <v>300000</v>
      </c>
      <c r="G861" s="45"/>
      <c r="H861" s="45" t="str">
        <f>C853</f>
        <v>Servicios</v>
      </c>
      <c r="I861" s="45" t="str">
        <f>E853</f>
        <v>No</v>
      </c>
      <c r="J861" s="45" t="str">
        <f>D853</f>
        <v>Compras Menores</v>
      </c>
    </row>
    <row r="862" spans="1:10" ht="14.1" customHeight="1" thickBot="1" x14ac:dyDescent="0.3"/>
    <row r="863" spans="1:10" ht="33.75" customHeight="1" thickBot="1" x14ac:dyDescent="0.25">
      <c r="A863" s="64" t="s">
        <v>16383</v>
      </c>
      <c r="B863" s="64" t="s">
        <v>161</v>
      </c>
      <c r="C863" s="64" t="s">
        <v>11725</v>
      </c>
      <c r="D863" s="64" t="s">
        <v>14379</v>
      </c>
      <c r="E863" s="64" t="s">
        <v>10963</v>
      </c>
      <c r="F863" s="64" t="s">
        <v>11096</v>
      </c>
      <c r="G863" s="45"/>
      <c r="H863" s="45"/>
      <c r="I863" s="45"/>
      <c r="J863" s="45"/>
    </row>
    <row r="864" spans="1:10" ht="13.5" customHeight="1" thickBot="1" x14ac:dyDescent="0.25">
      <c r="A864" s="85" t="s">
        <v>18868</v>
      </c>
      <c r="B864" s="85" t="s">
        <v>18869</v>
      </c>
      <c r="C864" s="85" t="s">
        <v>17798</v>
      </c>
      <c r="D864" s="66" t="s">
        <v>17483</v>
      </c>
      <c r="E864" s="66" t="s">
        <v>17854</v>
      </c>
      <c r="F864" s="66"/>
      <c r="G864" s="45"/>
      <c r="H864" s="45"/>
      <c r="I864" s="45"/>
      <c r="J864" s="45"/>
    </row>
    <row r="865" spans="1:10" ht="14.1" customHeight="1" thickBot="1" x14ac:dyDescent="0.25">
      <c r="A865" s="91" t="s">
        <v>14829</v>
      </c>
      <c r="B865" s="67" t="s">
        <v>8529</v>
      </c>
      <c r="C865" s="76">
        <v>44967</v>
      </c>
      <c r="D865" s="91" t="s">
        <v>9387</v>
      </c>
      <c r="E865" s="67" t="s">
        <v>13094</v>
      </c>
      <c r="F865" s="66" t="s">
        <v>3080</v>
      </c>
      <c r="G865" s="45"/>
      <c r="H865" s="45"/>
      <c r="I865" s="45"/>
      <c r="J865" s="45"/>
    </row>
    <row r="866" spans="1:10" ht="14.1" customHeight="1" thickBot="1" x14ac:dyDescent="0.25">
      <c r="A866" s="92"/>
      <c r="B866" s="67" t="s">
        <v>1786</v>
      </c>
      <c r="C866" s="84">
        <f>IF(C865="","",IF(AND(MONTH(C865)&gt;=1,MONTH(C865)&lt;=3),1,IF(AND(MONTH(C865)&gt;=4,MONTH(C865)&lt;=6),2,IF(AND(MONTH(C865)&gt;=7,MONTH(C865)&lt;=9),3,4))))</f>
        <v>1</v>
      </c>
      <c r="D866" s="92"/>
      <c r="E866" s="67" t="s">
        <v>2417</v>
      </c>
      <c r="F866" s="66" t="s">
        <v>11113</v>
      </c>
      <c r="G866" s="45"/>
      <c r="H866" s="45"/>
      <c r="I866" s="45"/>
      <c r="J866" s="45"/>
    </row>
    <row r="867" spans="1:10" ht="14.1" customHeight="1" thickBot="1" x14ac:dyDescent="0.25">
      <c r="A867" s="92"/>
      <c r="B867" s="67" t="s">
        <v>12943</v>
      </c>
      <c r="C867" s="76">
        <v>44972</v>
      </c>
      <c r="D867" s="92"/>
      <c r="E867" s="67" t="s">
        <v>3073</v>
      </c>
      <c r="F867" s="66" t="s">
        <v>11113</v>
      </c>
      <c r="G867" s="45"/>
      <c r="H867" s="45"/>
      <c r="I867" s="45"/>
      <c r="J867" s="45"/>
    </row>
    <row r="868" spans="1:10" ht="14.1" customHeight="1" thickBot="1" x14ac:dyDescent="0.25">
      <c r="A868" s="92"/>
      <c r="B868" s="67" t="s">
        <v>1786</v>
      </c>
      <c r="C868" s="84">
        <f>IF(C867="","",IF(AND(MONTH(C867)&gt;=1,MONTH(C867)&lt;=3),1,IF(AND(MONTH(C867)&gt;=4,MONTH(C867)&lt;=6),2,IF(AND(MONTH(C867)&gt;=7,MONTH(C867)&lt;=9),3,4))))</f>
        <v>1</v>
      </c>
      <c r="D868" s="92"/>
      <c r="E868" s="67" t="s">
        <v>13193</v>
      </c>
      <c r="F868" s="66" t="s">
        <v>11113</v>
      </c>
      <c r="G868" s="45"/>
      <c r="H868" s="45"/>
      <c r="I868" s="45"/>
      <c r="J868" s="45"/>
    </row>
    <row r="869" spans="1:10" ht="14.1" customHeight="1" thickBot="1" x14ac:dyDescent="0.25">
      <c r="A869" s="45"/>
      <c r="B869" s="45"/>
      <c r="C869" s="45"/>
      <c r="D869" s="45"/>
      <c r="E869" s="45"/>
      <c r="F869" s="45"/>
      <c r="G869" s="45"/>
      <c r="H869" s="45"/>
      <c r="I869" s="45"/>
      <c r="J869" s="45"/>
    </row>
    <row r="870" spans="1:10" ht="14.1" customHeight="1" thickBot="1" x14ac:dyDescent="0.25">
      <c r="A870" s="72" t="s">
        <v>15735</v>
      </c>
      <c r="B870" s="72" t="s">
        <v>16146</v>
      </c>
      <c r="C870" s="72" t="s">
        <v>15641</v>
      </c>
      <c r="D870" s="72" t="s">
        <v>15251</v>
      </c>
      <c r="E870" s="72" t="s">
        <v>6933</v>
      </c>
      <c r="F870" s="72" t="s">
        <v>15280</v>
      </c>
      <c r="G870" s="45"/>
      <c r="H870" s="45"/>
      <c r="I870" s="45"/>
      <c r="J870" s="45"/>
    </row>
    <row r="871" spans="1:10" ht="14.1" customHeight="1" x14ac:dyDescent="0.2">
      <c r="A871" s="81">
        <v>25172504</v>
      </c>
      <c r="B871" s="69" t="str">
        <f ca="1">IFERROR(INDEX(UNSPSCDes,MATCH(INDIRECT(ADDRESS(ROW(),COLUMN()-1,4)),UNSPSCCode,0)),"")</f>
        <v>Llantas para automóviles o camionetas</v>
      </c>
      <c r="C871" s="81" t="s">
        <v>1449</v>
      </c>
      <c r="D871" s="81">
        <v>6</v>
      </c>
      <c r="E871" s="71">
        <v>24037.25</v>
      </c>
      <c r="F871" s="70">
        <f ca="1">INDIRECT(ADDRESS(ROW(),COLUMN()-2,4))*INDIRECT(ADDRESS(ROW(),COLUMN()-1,4))</f>
        <v>144223.5</v>
      </c>
      <c r="G871" s="45"/>
      <c r="H871" s="45"/>
      <c r="I871" s="45"/>
      <c r="J871" s="45"/>
    </row>
    <row r="872" spans="1:10" ht="13.5" customHeight="1" x14ac:dyDescent="0.2">
      <c r="A872" s="81">
        <v>25172503</v>
      </c>
      <c r="B872" s="69" t="str">
        <f ca="1">IFERROR(INDEX(UNSPSCDes,MATCH(INDIRECT(ADDRESS(ROW(),COLUMN()-1,4)),UNSPSCCode,0)),"")</f>
        <v>Llantas para camiones pesados</v>
      </c>
      <c r="C872" s="81" t="s">
        <v>1449</v>
      </c>
      <c r="D872" s="81">
        <v>12</v>
      </c>
      <c r="E872" s="71">
        <v>55000</v>
      </c>
      <c r="F872" s="70">
        <f ca="1">INDIRECT(ADDRESS(ROW(),COLUMN()-2,4))*INDIRECT(ADDRESS(ROW(),COLUMN()-1,4))</f>
        <v>660000</v>
      </c>
      <c r="G872" s="45"/>
      <c r="H872" s="45"/>
      <c r="I872" s="45"/>
      <c r="J872" s="45"/>
    </row>
    <row r="873" spans="1:10" ht="14.1" customHeight="1" x14ac:dyDescent="0.2">
      <c r="A873" s="45"/>
      <c r="B873" s="45"/>
      <c r="C873" s="45"/>
      <c r="D873" s="45"/>
      <c r="E873" s="73" t="s">
        <v>12551</v>
      </c>
      <c r="F873" s="74">
        <f ca="1">SUM(Table349[MONTO TOTAL ESTIMADO])</f>
        <v>804223.5</v>
      </c>
      <c r="G873" s="45"/>
      <c r="H873" s="45" t="str">
        <f>C864</f>
        <v>Bienes</v>
      </c>
      <c r="I873" s="45" t="str">
        <f>E864</f>
        <v>No</v>
      </c>
      <c r="J873" s="45" t="str">
        <f>D864</f>
        <v>Compras Menores</v>
      </c>
    </row>
    <row r="874" spans="1:10" ht="14.1" customHeight="1" thickBot="1" x14ac:dyDescent="0.3"/>
    <row r="875" spans="1:10" ht="33.75" customHeight="1" thickBot="1" x14ac:dyDescent="0.25">
      <c r="A875" s="64" t="s">
        <v>16383</v>
      </c>
      <c r="B875" s="64" t="s">
        <v>161</v>
      </c>
      <c r="C875" s="64" t="s">
        <v>11725</v>
      </c>
      <c r="D875" s="64" t="s">
        <v>14379</v>
      </c>
      <c r="E875" s="64" t="s">
        <v>10963</v>
      </c>
      <c r="F875" s="64" t="s">
        <v>11096</v>
      </c>
      <c r="G875" s="45"/>
      <c r="H875" s="45"/>
      <c r="I875" s="45"/>
      <c r="J875" s="45"/>
    </row>
    <row r="876" spans="1:10" ht="13.5" customHeight="1" thickBot="1" x14ac:dyDescent="0.25">
      <c r="A876" s="66" t="s">
        <v>18868</v>
      </c>
      <c r="B876" s="85" t="s">
        <v>18869</v>
      </c>
      <c r="C876" s="85" t="s">
        <v>17798</v>
      </c>
      <c r="D876" s="66" t="s">
        <v>17483</v>
      </c>
      <c r="E876" s="66" t="s">
        <v>17854</v>
      </c>
      <c r="F876" s="66"/>
      <c r="G876" s="45"/>
      <c r="H876" s="45"/>
      <c r="I876" s="45"/>
      <c r="J876" s="45"/>
    </row>
    <row r="877" spans="1:10" ht="14.1" customHeight="1" thickBot="1" x14ac:dyDescent="0.25">
      <c r="A877" s="91" t="s">
        <v>14829</v>
      </c>
      <c r="B877" s="67" t="s">
        <v>8529</v>
      </c>
      <c r="C877" s="76">
        <v>45056</v>
      </c>
      <c r="D877" s="91" t="s">
        <v>9387</v>
      </c>
      <c r="E877" s="67" t="s">
        <v>13094</v>
      </c>
      <c r="F877" s="66" t="s">
        <v>3080</v>
      </c>
      <c r="G877" s="45"/>
      <c r="H877" s="45"/>
      <c r="I877" s="45"/>
      <c r="J877" s="45"/>
    </row>
    <row r="878" spans="1:10" ht="14.1" customHeight="1" thickBot="1" x14ac:dyDescent="0.25">
      <c r="A878" s="92"/>
      <c r="B878" s="67" t="s">
        <v>1786</v>
      </c>
      <c r="C878" s="84">
        <f>IF(C877="","",IF(AND(MONTH(C877)&gt;=1,MONTH(C877)&lt;=3),1,IF(AND(MONTH(C877)&gt;=4,MONTH(C877)&lt;=6),2,IF(AND(MONTH(C877)&gt;=7,MONTH(C877)&lt;=9),3,4))))</f>
        <v>2</v>
      </c>
      <c r="D878" s="92"/>
      <c r="E878" s="67" t="s">
        <v>2417</v>
      </c>
      <c r="F878" s="66" t="s">
        <v>11113</v>
      </c>
      <c r="G878" s="45"/>
      <c r="H878" s="45"/>
      <c r="I878" s="45"/>
      <c r="J878" s="45"/>
    </row>
    <row r="879" spans="1:10" ht="14.1" customHeight="1" thickBot="1" x14ac:dyDescent="0.25">
      <c r="A879" s="92"/>
      <c r="B879" s="67" t="s">
        <v>12943</v>
      </c>
      <c r="C879" s="76">
        <v>45061</v>
      </c>
      <c r="D879" s="92"/>
      <c r="E879" s="67" t="s">
        <v>3073</v>
      </c>
      <c r="F879" s="66" t="s">
        <v>11113</v>
      </c>
      <c r="G879" s="45"/>
      <c r="H879" s="45"/>
      <c r="I879" s="45"/>
      <c r="J879" s="45"/>
    </row>
    <row r="880" spans="1:10" ht="14.1" customHeight="1" thickBot="1" x14ac:dyDescent="0.25">
      <c r="A880" s="92"/>
      <c r="B880" s="67" t="s">
        <v>1786</v>
      </c>
      <c r="C880" s="84">
        <f>IF(C879="","",IF(AND(MONTH(C879)&gt;=1,MONTH(C879)&lt;=3),1,IF(AND(MONTH(C879)&gt;=4,MONTH(C879)&lt;=6),2,IF(AND(MONTH(C879)&gt;=7,MONTH(C879)&lt;=9),3,4))))</f>
        <v>2</v>
      </c>
      <c r="D880" s="92"/>
      <c r="E880" s="67" t="s">
        <v>13193</v>
      </c>
      <c r="F880" s="66" t="s">
        <v>11113</v>
      </c>
      <c r="G880" s="45"/>
      <c r="H880" s="45"/>
      <c r="I880" s="45"/>
      <c r="J880" s="45"/>
    </row>
    <row r="881" spans="1:10" ht="14.1" customHeight="1" thickBot="1" x14ac:dyDescent="0.25">
      <c r="A881" s="45"/>
      <c r="B881" s="45"/>
      <c r="C881" s="45"/>
      <c r="D881" s="45"/>
      <c r="E881" s="45"/>
      <c r="F881" s="45"/>
      <c r="G881" s="45"/>
      <c r="H881" s="45"/>
      <c r="I881" s="45"/>
      <c r="J881" s="45"/>
    </row>
    <row r="882" spans="1:10" ht="14.1" customHeight="1" thickBot="1" x14ac:dyDescent="0.25">
      <c r="A882" s="72" t="s">
        <v>15735</v>
      </c>
      <c r="B882" s="72" t="s">
        <v>16146</v>
      </c>
      <c r="C882" s="72" t="s">
        <v>15641</v>
      </c>
      <c r="D882" s="72" t="s">
        <v>15251</v>
      </c>
      <c r="E882" s="72" t="s">
        <v>6933</v>
      </c>
      <c r="F882" s="72" t="s">
        <v>15280</v>
      </c>
      <c r="G882" s="45"/>
      <c r="H882" s="45"/>
      <c r="I882" s="45"/>
      <c r="J882" s="45"/>
    </row>
    <row r="883" spans="1:10" ht="14.1" customHeight="1" x14ac:dyDescent="0.2">
      <c r="A883" s="81">
        <v>25172504</v>
      </c>
      <c r="B883" s="69" t="str">
        <f ca="1">IFERROR(INDEX(UNSPSCDes,MATCH(INDIRECT(ADDRESS(ROW(),COLUMN()-1,4)),UNSPSCCode,0)),"")</f>
        <v>Llantas para automóviles o camionetas</v>
      </c>
      <c r="C883" s="81" t="s">
        <v>1449</v>
      </c>
      <c r="D883" s="81">
        <v>5</v>
      </c>
      <c r="E883" s="71">
        <v>9000</v>
      </c>
      <c r="F883" s="70">
        <f ca="1">INDIRECT(ADDRESS(ROW(),COLUMN()-2,4))*INDIRECT(ADDRESS(ROW(),COLUMN()-1,4))</f>
        <v>45000</v>
      </c>
      <c r="G883" s="45"/>
      <c r="H883" s="45"/>
      <c r="I883" s="45"/>
      <c r="J883" s="45"/>
    </row>
    <row r="884" spans="1:10" ht="13.5" customHeight="1" x14ac:dyDescent="0.2">
      <c r="A884" s="81">
        <v>25172504</v>
      </c>
      <c r="B884" s="69" t="str">
        <f ca="1">IFERROR(INDEX(UNSPSCDes,MATCH(INDIRECT(ADDRESS(ROW(),COLUMN()-1,4)),UNSPSCCode,0)),"")</f>
        <v>Llantas para automóviles o camionetas</v>
      </c>
      <c r="C884" s="81" t="s">
        <v>1449</v>
      </c>
      <c r="D884" s="81">
        <v>6</v>
      </c>
      <c r="E884" s="71">
        <v>24037.25</v>
      </c>
      <c r="F884" s="70">
        <f ca="1">INDIRECT(ADDRESS(ROW(),COLUMN()-2,4))*INDIRECT(ADDRESS(ROW(),COLUMN()-1,4))</f>
        <v>144223.5</v>
      </c>
      <c r="G884" s="45"/>
      <c r="H884" s="45"/>
      <c r="I884" s="45"/>
      <c r="J884" s="45"/>
    </row>
    <row r="885" spans="1:10" ht="13.5" customHeight="1" x14ac:dyDescent="0.2">
      <c r="A885" s="81">
        <v>25172503</v>
      </c>
      <c r="B885" s="69" t="str">
        <f ca="1">IFERROR(INDEX(UNSPSCDes,MATCH(INDIRECT(ADDRESS(ROW(),COLUMN()-1,4)),UNSPSCCode,0)),"")</f>
        <v>Llantas para camiones pesados</v>
      </c>
      <c r="C885" s="81" t="s">
        <v>1449</v>
      </c>
      <c r="D885" s="81">
        <v>12</v>
      </c>
      <c r="E885" s="71">
        <v>55000</v>
      </c>
      <c r="F885" s="70">
        <f ca="1">INDIRECT(ADDRESS(ROW(),COLUMN()-2,4))*INDIRECT(ADDRESS(ROW(),COLUMN()-1,4))</f>
        <v>660000</v>
      </c>
      <c r="G885" s="45"/>
      <c r="H885" s="45"/>
      <c r="I885" s="45"/>
      <c r="J885" s="45"/>
    </row>
    <row r="886" spans="1:10" ht="14.1" customHeight="1" x14ac:dyDescent="0.2">
      <c r="A886" s="45"/>
      <c r="B886" s="45"/>
      <c r="C886" s="45"/>
      <c r="D886" s="45"/>
      <c r="E886" s="73" t="s">
        <v>12551</v>
      </c>
      <c r="F886" s="74">
        <f ca="1">SUM(Table350[MONTO TOTAL ESTIMADO])</f>
        <v>849223.5</v>
      </c>
      <c r="G886" s="45"/>
      <c r="H886" s="45" t="str">
        <f>C876</f>
        <v>Bienes</v>
      </c>
      <c r="I886" s="45" t="str">
        <f>E876</f>
        <v>No</v>
      </c>
      <c r="J886" s="45" t="str">
        <f>D876</f>
        <v>Compras Menores</v>
      </c>
    </row>
    <row r="887" spans="1:10" ht="14.1" customHeight="1" thickBot="1" x14ac:dyDescent="0.3"/>
    <row r="888" spans="1:10" ht="33.75" customHeight="1" thickBot="1" x14ac:dyDescent="0.25">
      <c r="A888" s="64" t="s">
        <v>16383</v>
      </c>
      <c r="B888" s="64" t="s">
        <v>161</v>
      </c>
      <c r="C888" s="64" t="s">
        <v>11725</v>
      </c>
      <c r="D888" s="64" t="s">
        <v>14379</v>
      </c>
      <c r="E888" s="64" t="s">
        <v>10963</v>
      </c>
      <c r="F888" s="64" t="s">
        <v>11096</v>
      </c>
      <c r="G888" s="45"/>
      <c r="H888" s="45"/>
      <c r="I888" s="45"/>
      <c r="J888" s="45"/>
    </row>
    <row r="889" spans="1:10" ht="14.1" customHeight="1" thickBot="1" x14ac:dyDescent="0.25">
      <c r="A889" s="66" t="s">
        <v>18868</v>
      </c>
      <c r="B889" s="66" t="s">
        <v>18869</v>
      </c>
      <c r="C889" s="66" t="s">
        <v>17798</v>
      </c>
      <c r="D889" s="66" t="s">
        <v>17483</v>
      </c>
      <c r="E889" s="66" t="s">
        <v>8856</v>
      </c>
      <c r="F889" s="66"/>
      <c r="G889" s="45"/>
      <c r="H889" s="45"/>
      <c r="I889" s="45"/>
      <c r="J889" s="45"/>
    </row>
    <row r="890" spans="1:10" ht="14.1" customHeight="1" thickBot="1" x14ac:dyDescent="0.25">
      <c r="A890" s="91" t="s">
        <v>14829</v>
      </c>
      <c r="B890" s="67" t="s">
        <v>8529</v>
      </c>
      <c r="C890" s="76">
        <v>45148</v>
      </c>
      <c r="D890" s="91" t="s">
        <v>9387</v>
      </c>
      <c r="E890" s="67" t="s">
        <v>13094</v>
      </c>
      <c r="F890" s="66" t="s">
        <v>3080</v>
      </c>
      <c r="G890" s="45"/>
      <c r="H890" s="45"/>
      <c r="I890" s="45"/>
      <c r="J890" s="45"/>
    </row>
    <row r="891" spans="1:10" ht="14.1" customHeight="1" thickBot="1" x14ac:dyDescent="0.25">
      <c r="A891" s="92"/>
      <c r="B891" s="67" t="s">
        <v>1786</v>
      </c>
      <c r="C891" s="84">
        <f>IF(C890="","",IF(AND(MONTH(C890)&gt;=1,MONTH(C890)&lt;=3),1,IF(AND(MONTH(C890)&gt;=4,MONTH(C890)&lt;=6),2,IF(AND(MONTH(C890)&gt;=7,MONTH(C890)&lt;=9),3,4))))</f>
        <v>3</v>
      </c>
      <c r="D891" s="92"/>
      <c r="E891" s="67" t="s">
        <v>2417</v>
      </c>
      <c r="F891" s="66" t="s">
        <v>11113</v>
      </c>
      <c r="G891" s="45"/>
      <c r="H891" s="45"/>
      <c r="I891" s="45"/>
      <c r="J891" s="45"/>
    </row>
    <row r="892" spans="1:10" ht="14.1" customHeight="1" thickBot="1" x14ac:dyDescent="0.25">
      <c r="A892" s="92"/>
      <c r="B892" s="67" t="s">
        <v>12943</v>
      </c>
      <c r="C892" s="76">
        <v>45153</v>
      </c>
      <c r="D892" s="92"/>
      <c r="E892" s="67" t="s">
        <v>3073</v>
      </c>
      <c r="F892" s="66" t="s">
        <v>11113</v>
      </c>
      <c r="G892" s="45"/>
      <c r="H892" s="45"/>
      <c r="I892" s="45"/>
      <c r="J892" s="45"/>
    </row>
    <row r="893" spans="1:10" ht="14.1" customHeight="1" thickBot="1" x14ac:dyDescent="0.25">
      <c r="A893" s="92"/>
      <c r="B893" s="67" t="s">
        <v>1786</v>
      </c>
      <c r="C893" s="84">
        <f>IF(C892="","",IF(AND(MONTH(C892)&gt;=1,MONTH(C892)&lt;=3),1,IF(AND(MONTH(C892)&gt;=4,MONTH(C892)&lt;=6),2,IF(AND(MONTH(C892)&gt;=7,MONTH(C892)&lt;=9),3,4))))</f>
        <v>3</v>
      </c>
      <c r="D893" s="92"/>
      <c r="E893" s="67" t="s">
        <v>13193</v>
      </c>
      <c r="F893" s="66" t="s">
        <v>11113</v>
      </c>
      <c r="G893" s="45"/>
      <c r="H893" s="45"/>
      <c r="I893" s="45"/>
      <c r="J893" s="45"/>
    </row>
    <row r="894" spans="1:10" ht="14.1" customHeight="1" thickBot="1" x14ac:dyDescent="0.25">
      <c r="A894" s="45"/>
      <c r="B894" s="45"/>
      <c r="C894" s="45"/>
      <c r="D894" s="45"/>
      <c r="E894" s="45"/>
      <c r="F894" s="45"/>
      <c r="G894" s="45"/>
      <c r="H894" s="45"/>
      <c r="I894" s="45"/>
      <c r="J894" s="45"/>
    </row>
    <row r="895" spans="1:10" ht="14.1" customHeight="1" thickBot="1" x14ac:dyDescent="0.25">
      <c r="A895" s="72" t="s">
        <v>15735</v>
      </c>
      <c r="B895" s="72" t="s">
        <v>16146</v>
      </c>
      <c r="C895" s="72" t="s">
        <v>15641</v>
      </c>
      <c r="D895" s="72" t="s">
        <v>15251</v>
      </c>
      <c r="E895" s="72" t="s">
        <v>6933</v>
      </c>
      <c r="F895" s="72" t="s">
        <v>15280</v>
      </c>
      <c r="G895" s="45"/>
      <c r="H895" s="45"/>
      <c r="I895" s="45"/>
      <c r="J895" s="45"/>
    </row>
    <row r="896" spans="1:10" ht="14.1" customHeight="1" x14ac:dyDescent="0.2">
      <c r="A896" s="81">
        <v>25172504</v>
      </c>
      <c r="B896" s="69" t="str">
        <f ca="1">IFERROR(INDEX(UNSPSCDes,MATCH(INDIRECT(ADDRESS(ROW(),COLUMN()-1,4)),UNSPSCCode,0)),"")</f>
        <v>Llantas para automóviles o camionetas</v>
      </c>
      <c r="C896" s="81" t="s">
        <v>1449</v>
      </c>
      <c r="D896" s="81">
        <v>6</v>
      </c>
      <c r="E896" s="71">
        <v>9000</v>
      </c>
      <c r="F896" s="70">
        <f ca="1">INDIRECT(ADDRESS(ROW(),COLUMN()-2,4))*INDIRECT(ADDRESS(ROW(),COLUMN()-1,4))</f>
        <v>54000</v>
      </c>
      <c r="G896" s="45"/>
      <c r="H896" s="45"/>
      <c r="I896" s="45"/>
      <c r="J896" s="45"/>
    </row>
    <row r="897" spans="1:10" ht="13.5" customHeight="1" x14ac:dyDescent="0.2">
      <c r="A897" s="81">
        <v>25172504</v>
      </c>
      <c r="B897" s="69" t="str">
        <f ca="1">IFERROR(INDEX(UNSPSCDes,MATCH(INDIRECT(ADDRESS(ROW(),COLUMN()-1,4)),UNSPSCCode,0)),"")</f>
        <v>Llantas para automóviles o camionetas</v>
      </c>
      <c r="C897" s="81" t="s">
        <v>1449</v>
      </c>
      <c r="D897" s="81">
        <v>6</v>
      </c>
      <c r="E897" s="71">
        <v>24037.25</v>
      </c>
      <c r="F897" s="70">
        <f ca="1">INDIRECT(ADDRESS(ROW(),COLUMN()-2,4))*INDIRECT(ADDRESS(ROW(),COLUMN()-1,4))</f>
        <v>144223.5</v>
      </c>
      <c r="G897" s="45"/>
      <c r="H897" s="45"/>
      <c r="I897" s="45"/>
      <c r="J897" s="45"/>
    </row>
    <row r="898" spans="1:10" ht="13.5" customHeight="1" x14ac:dyDescent="0.2">
      <c r="A898" s="81">
        <v>25172503</v>
      </c>
      <c r="B898" s="69" t="str">
        <f ca="1">IFERROR(INDEX(UNSPSCDes,MATCH(INDIRECT(ADDRESS(ROW(),COLUMN()-1,4)),UNSPSCCode,0)),"")</f>
        <v>Llantas para camiones pesados</v>
      </c>
      <c r="C898" s="81" t="s">
        <v>1449</v>
      </c>
      <c r="D898" s="81">
        <v>12</v>
      </c>
      <c r="E898" s="71">
        <v>55000</v>
      </c>
      <c r="F898" s="70">
        <f ca="1">INDIRECT(ADDRESS(ROW(),COLUMN()-2,4))*INDIRECT(ADDRESS(ROW(),COLUMN()-1,4))</f>
        <v>660000</v>
      </c>
      <c r="G898" s="45"/>
      <c r="H898" s="45"/>
      <c r="I898" s="45"/>
      <c r="J898" s="45"/>
    </row>
    <row r="899" spans="1:10" ht="14.1" customHeight="1" x14ac:dyDescent="0.2">
      <c r="A899" s="45"/>
      <c r="B899" s="45"/>
      <c r="C899" s="45"/>
      <c r="D899" s="45"/>
      <c r="E899" s="73" t="s">
        <v>12551</v>
      </c>
      <c r="F899" s="74">
        <f ca="1">SUM(Table351[MONTO TOTAL ESTIMADO])</f>
        <v>858223.5</v>
      </c>
      <c r="G899" s="45"/>
      <c r="H899" s="45" t="str">
        <f>C889</f>
        <v>Bienes</v>
      </c>
      <c r="I899" s="45" t="str">
        <f>E889</f>
        <v>Sí</v>
      </c>
      <c r="J899" s="45" t="str">
        <f>D889</f>
        <v>Compras Menores</v>
      </c>
    </row>
    <row r="900" spans="1:10" ht="14.1" customHeight="1" thickBot="1" x14ac:dyDescent="0.3"/>
    <row r="901" spans="1:10" ht="33.75" customHeight="1" thickBot="1" x14ac:dyDescent="0.25">
      <c r="A901" s="64" t="s">
        <v>16383</v>
      </c>
      <c r="B901" s="64" t="s">
        <v>161</v>
      </c>
      <c r="C901" s="64" t="s">
        <v>11725</v>
      </c>
      <c r="D901" s="64" t="s">
        <v>14379</v>
      </c>
      <c r="E901" s="64" t="s">
        <v>10963</v>
      </c>
      <c r="F901" s="64" t="s">
        <v>11096</v>
      </c>
      <c r="G901" s="45"/>
      <c r="H901" s="45"/>
      <c r="I901" s="45"/>
      <c r="J901" s="45"/>
    </row>
    <row r="902" spans="1:10" ht="14.1" customHeight="1" thickBot="1" x14ac:dyDescent="0.25">
      <c r="A902" s="66" t="s">
        <v>18868</v>
      </c>
      <c r="B902" s="66" t="s">
        <v>18869</v>
      </c>
      <c r="C902" s="66" t="s">
        <v>17798</v>
      </c>
      <c r="D902" s="66" t="s">
        <v>17483</v>
      </c>
      <c r="E902" s="66" t="s">
        <v>8856</v>
      </c>
      <c r="F902" s="66"/>
      <c r="G902" s="45"/>
      <c r="H902" s="45"/>
      <c r="I902" s="45"/>
      <c r="J902" s="45"/>
    </row>
    <row r="903" spans="1:10" ht="14.1" customHeight="1" thickBot="1" x14ac:dyDescent="0.25">
      <c r="A903" s="91" t="s">
        <v>14829</v>
      </c>
      <c r="B903" s="67" t="s">
        <v>8529</v>
      </c>
      <c r="C903" s="76">
        <v>45209</v>
      </c>
      <c r="D903" s="91" t="s">
        <v>9387</v>
      </c>
      <c r="E903" s="67" t="s">
        <v>13094</v>
      </c>
      <c r="F903" s="66" t="s">
        <v>3080</v>
      </c>
      <c r="G903" s="45"/>
      <c r="H903" s="45"/>
      <c r="I903" s="45"/>
      <c r="J903" s="45"/>
    </row>
    <row r="904" spans="1:10" ht="14.1" customHeight="1" thickBot="1" x14ac:dyDescent="0.25">
      <c r="A904" s="92"/>
      <c r="B904" s="67" t="s">
        <v>1786</v>
      </c>
      <c r="C904" s="84">
        <f>IF(C903="","",IF(AND(MONTH(C903)&gt;=1,MONTH(C903)&lt;=3),1,IF(AND(MONTH(C903)&gt;=4,MONTH(C903)&lt;=6),2,IF(AND(MONTH(C903)&gt;=7,MONTH(C903)&lt;=9),3,4))))</f>
        <v>4</v>
      </c>
      <c r="D904" s="92"/>
      <c r="E904" s="67" t="s">
        <v>2417</v>
      </c>
      <c r="F904" s="66" t="s">
        <v>11113</v>
      </c>
      <c r="G904" s="45"/>
      <c r="H904" s="45"/>
      <c r="I904" s="45"/>
      <c r="J904" s="45"/>
    </row>
    <row r="905" spans="1:10" ht="14.1" customHeight="1" thickBot="1" x14ac:dyDescent="0.25">
      <c r="A905" s="92"/>
      <c r="B905" s="67" t="s">
        <v>12943</v>
      </c>
      <c r="C905" s="76">
        <v>45214</v>
      </c>
      <c r="D905" s="92"/>
      <c r="E905" s="67" t="s">
        <v>3073</v>
      </c>
      <c r="F905" s="66" t="s">
        <v>11113</v>
      </c>
      <c r="G905" s="45"/>
      <c r="H905" s="45"/>
      <c r="I905" s="45"/>
      <c r="J905" s="45"/>
    </row>
    <row r="906" spans="1:10" ht="14.1" customHeight="1" thickBot="1" x14ac:dyDescent="0.25">
      <c r="A906" s="92"/>
      <c r="B906" s="67" t="s">
        <v>1786</v>
      </c>
      <c r="C906" s="84">
        <f>IF(C905="","",IF(AND(MONTH(C905)&gt;=1,MONTH(C905)&lt;=3),1,IF(AND(MONTH(C905)&gt;=4,MONTH(C905)&lt;=6),2,IF(AND(MONTH(C905)&gt;=7,MONTH(C905)&lt;=9),3,4))))</f>
        <v>4</v>
      </c>
      <c r="D906" s="92"/>
      <c r="E906" s="67" t="s">
        <v>13193</v>
      </c>
      <c r="F906" s="66" t="s">
        <v>11113</v>
      </c>
      <c r="G906" s="45"/>
      <c r="H906" s="45"/>
      <c r="I906" s="45"/>
      <c r="J906" s="45"/>
    </row>
    <row r="907" spans="1:10" ht="14.1" customHeight="1" thickBot="1" x14ac:dyDescent="0.25">
      <c r="A907" s="45"/>
      <c r="B907" s="45"/>
      <c r="C907" s="45"/>
      <c r="D907" s="45"/>
      <c r="E907" s="45"/>
      <c r="F907" s="45"/>
      <c r="G907" s="45"/>
      <c r="H907" s="45"/>
      <c r="I907" s="45"/>
      <c r="J907" s="45"/>
    </row>
    <row r="908" spans="1:10" ht="14.1" customHeight="1" thickBot="1" x14ac:dyDescent="0.25">
      <c r="A908" s="72" t="s">
        <v>15735</v>
      </c>
      <c r="B908" s="72" t="s">
        <v>16146</v>
      </c>
      <c r="C908" s="72" t="s">
        <v>15641</v>
      </c>
      <c r="D908" s="72" t="s">
        <v>15251</v>
      </c>
      <c r="E908" s="72" t="s">
        <v>6933</v>
      </c>
      <c r="F908" s="72" t="s">
        <v>15280</v>
      </c>
      <c r="G908" s="45"/>
      <c r="H908" s="45"/>
      <c r="I908" s="45"/>
      <c r="J908" s="45"/>
    </row>
    <row r="909" spans="1:10" ht="14.1" customHeight="1" x14ac:dyDescent="0.2">
      <c r="A909" s="81">
        <v>25172504</v>
      </c>
      <c r="B909" s="69" t="str">
        <f ca="1">IFERROR(INDEX(UNSPSCDes,MATCH(INDIRECT(ADDRESS(ROW(),COLUMN()-1,4)),UNSPSCCode,0)),"")</f>
        <v>Llantas para automóviles o camionetas</v>
      </c>
      <c r="C909" s="81" t="s">
        <v>1449</v>
      </c>
      <c r="D909" s="81">
        <v>6</v>
      </c>
      <c r="E909" s="71">
        <v>9000</v>
      </c>
      <c r="F909" s="70">
        <f ca="1">INDIRECT(ADDRESS(ROW(),COLUMN()-2,4))*INDIRECT(ADDRESS(ROW(),COLUMN()-1,4))</f>
        <v>54000</v>
      </c>
      <c r="G909" s="45"/>
      <c r="H909" s="45"/>
      <c r="I909" s="45"/>
      <c r="J909" s="45"/>
    </row>
    <row r="910" spans="1:10" ht="13.5" customHeight="1" x14ac:dyDescent="0.2">
      <c r="A910" s="81">
        <v>25172504</v>
      </c>
      <c r="B910" s="69" t="str">
        <f ca="1">IFERROR(INDEX(UNSPSCDes,MATCH(INDIRECT(ADDRESS(ROW(),COLUMN()-1,4)),UNSPSCCode,0)),"")</f>
        <v>Llantas para automóviles o camionetas</v>
      </c>
      <c r="C910" s="81" t="s">
        <v>1449</v>
      </c>
      <c r="D910" s="81">
        <v>6</v>
      </c>
      <c r="E910" s="71">
        <v>24037.25</v>
      </c>
      <c r="F910" s="70">
        <f ca="1">INDIRECT(ADDRESS(ROW(),COLUMN()-2,4))*INDIRECT(ADDRESS(ROW(),COLUMN()-1,4))</f>
        <v>144223.5</v>
      </c>
      <c r="G910" s="45"/>
      <c r="H910" s="45"/>
      <c r="I910" s="45"/>
      <c r="J910" s="45"/>
    </row>
    <row r="911" spans="1:10" ht="13.5" customHeight="1" x14ac:dyDescent="0.2">
      <c r="A911" s="81">
        <v>25172503</v>
      </c>
      <c r="B911" s="69" t="str">
        <f ca="1">IFERROR(INDEX(UNSPSCDes,MATCH(INDIRECT(ADDRESS(ROW(),COLUMN()-1,4)),UNSPSCCode,0)),"")</f>
        <v>Llantas para camiones pesados</v>
      </c>
      <c r="C911" s="81" t="s">
        <v>1449</v>
      </c>
      <c r="D911" s="81">
        <v>12</v>
      </c>
      <c r="E911" s="71">
        <v>55000</v>
      </c>
      <c r="F911" s="70">
        <f ca="1">INDIRECT(ADDRESS(ROW(),COLUMN()-2,4))*INDIRECT(ADDRESS(ROW(),COLUMN()-1,4))</f>
        <v>660000</v>
      </c>
      <c r="G911" s="45"/>
      <c r="H911" s="45"/>
      <c r="I911" s="45"/>
      <c r="J911" s="45"/>
    </row>
    <row r="912" spans="1:10" ht="14.1" customHeight="1" x14ac:dyDescent="0.2">
      <c r="A912" s="45"/>
      <c r="B912" s="45"/>
      <c r="C912" s="45"/>
      <c r="D912" s="45"/>
      <c r="E912" s="73" t="s">
        <v>12551</v>
      </c>
      <c r="F912" s="74">
        <f ca="1">SUM(Table352[MONTO TOTAL ESTIMADO])</f>
        <v>858223.5</v>
      </c>
      <c r="G912" s="45"/>
      <c r="H912" s="45" t="str">
        <f>C902</f>
        <v>Bienes</v>
      </c>
      <c r="I912" s="45" t="str">
        <f>E902</f>
        <v>Sí</v>
      </c>
      <c r="J912" s="45" t="str">
        <f>D902</f>
        <v>Compras Menores</v>
      </c>
    </row>
    <row r="913" spans="1:10" ht="14.1" customHeight="1" thickBot="1" x14ac:dyDescent="0.3"/>
    <row r="914" spans="1:10" ht="33.75" customHeight="1" thickBot="1" x14ac:dyDescent="0.25">
      <c r="A914" s="64" t="s">
        <v>16383</v>
      </c>
      <c r="B914" s="64" t="s">
        <v>161</v>
      </c>
      <c r="C914" s="64" t="s">
        <v>11725</v>
      </c>
      <c r="D914" s="64" t="s">
        <v>14379</v>
      </c>
      <c r="E914" s="64" t="s">
        <v>10963</v>
      </c>
      <c r="F914" s="64" t="s">
        <v>11096</v>
      </c>
      <c r="G914" s="45"/>
      <c r="H914" s="45"/>
      <c r="I914" s="45"/>
      <c r="J914" s="45"/>
    </row>
    <row r="915" spans="1:10" ht="13.5" customHeight="1" thickBot="1" x14ac:dyDescent="0.25">
      <c r="A915" s="85" t="s">
        <v>18870</v>
      </c>
      <c r="B915" s="85" t="s">
        <v>18871</v>
      </c>
      <c r="C915" s="66" t="s">
        <v>17798</v>
      </c>
      <c r="D915" s="66" t="s">
        <v>17483</v>
      </c>
      <c r="E915" s="66" t="s">
        <v>17854</v>
      </c>
      <c r="F915" s="66"/>
      <c r="G915" s="45"/>
      <c r="H915" s="45"/>
      <c r="I915" s="45"/>
      <c r="J915" s="45"/>
    </row>
    <row r="916" spans="1:10" ht="14.1" customHeight="1" thickBot="1" x14ac:dyDescent="0.25">
      <c r="A916" s="91" t="s">
        <v>14829</v>
      </c>
      <c r="B916" s="67" t="s">
        <v>8529</v>
      </c>
      <c r="C916" s="76">
        <v>45031</v>
      </c>
      <c r="D916" s="91" t="s">
        <v>9387</v>
      </c>
      <c r="E916" s="67" t="s">
        <v>13094</v>
      </c>
      <c r="F916" s="66" t="s">
        <v>3080</v>
      </c>
      <c r="G916" s="45"/>
      <c r="H916" s="45"/>
      <c r="I916" s="45"/>
      <c r="J916" s="45"/>
    </row>
    <row r="917" spans="1:10" ht="14.1" customHeight="1" thickBot="1" x14ac:dyDescent="0.25">
      <c r="A917" s="92"/>
      <c r="B917" s="67" t="s">
        <v>1786</v>
      </c>
      <c r="C917" s="84">
        <f>IF(C916="","",IF(AND(MONTH(C916)&gt;=1,MONTH(C916)&lt;=3),1,IF(AND(MONTH(C916)&gt;=4,MONTH(C916)&lt;=6),2,IF(AND(MONTH(C916)&gt;=7,MONTH(C916)&lt;=9),3,4))))</f>
        <v>2</v>
      </c>
      <c r="D917" s="92"/>
      <c r="E917" s="67" t="s">
        <v>2417</v>
      </c>
      <c r="F917" s="66" t="s">
        <v>11113</v>
      </c>
      <c r="G917" s="45"/>
      <c r="H917" s="45"/>
      <c r="I917" s="45"/>
      <c r="J917" s="45"/>
    </row>
    <row r="918" spans="1:10" ht="14.1" customHeight="1" thickBot="1" x14ac:dyDescent="0.25">
      <c r="A918" s="92"/>
      <c r="B918" s="67" t="s">
        <v>12943</v>
      </c>
      <c r="C918" s="76">
        <v>45036</v>
      </c>
      <c r="D918" s="92"/>
      <c r="E918" s="67" t="s">
        <v>3073</v>
      </c>
      <c r="F918" s="66" t="s">
        <v>11113</v>
      </c>
      <c r="G918" s="45"/>
      <c r="H918" s="45"/>
      <c r="I918" s="45"/>
      <c r="J918" s="45"/>
    </row>
    <row r="919" spans="1:10" ht="14.1" customHeight="1" thickBot="1" x14ac:dyDescent="0.25">
      <c r="A919" s="92"/>
      <c r="B919" s="67" t="s">
        <v>1786</v>
      </c>
      <c r="C919" s="84">
        <f>IF(C918="","",IF(AND(MONTH(C918)&gt;=1,MONTH(C918)&lt;=3),1,IF(AND(MONTH(C918)&gt;=4,MONTH(C918)&lt;=6),2,IF(AND(MONTH(C918)&gt;=7,MONTH(C918)&lt;=9),3,4))))</f>
        <v>2</v>
      </c>
      <c r="D919" s="92"/>
      <c r="E919" s="67" t="s">
        <v>13193</v>
      </c>
      <c r="F919" s="66" t="s">
        <v>11113</v>
      </c>
      <c r="G919" s="45"/>
      <c r="H919" s="45"/>
      <c r="I919" s="45"/>
      <c r="J919" s="45"/>
    </row>
    <row r="920" spans="1:10" ht="14.1" customHeight="1" thickBot="1" x14ac:dyDescent="0.25">
      <c r="A920" s="45"/>
      <c r="B920" s="45"/>
      <c r="C920" s="45"/>
      <c r="D920" s="45"/>
      <c r="E920" s="45"/>
      <c r="F920" s="45"/>
      <c r="G920" s="45"/>
      <c r="H920" s="45"/>
      <c r="I920" s="45"/>
      <c r="J920" s="45"/>
    </row>
    <row r="921" spans="1:10" ht="14.1" customHeight="1" thickBot="1" x14ac:dyDescent="0.25">
      <c r="A921" s="72" t="s">
        <v>15735</v>
      </c>
      <c r="B921" s="72" t="s">
        <v>16146</v>
      </c>
      <c r="C921" s="72" t="s">
        <v>15641</v>
      </c>
      <c r="D921" s="72" t="s">
        <v>15251</v>
      </c>
      <c r="E921" s="72" t="s">
        <v>6933</v>
      </c>
      <c r="F921" s="72" t="s">
        <v>15280</v>
      </c>
      <c r="G921" s="45"/>
      <c r="H921" s="45"/>
      <c r="I921" s="45"/>
      <c r="J921" s="45"/>
    </row>
    <row r="922" spans="1:10" ht="14.1" customHeight="1" x14ac:dyDescent="0.2">
      <c r="A922" s="81">
        <v>15121501</v>
      </c>
      <c r="B922" s="69" t="str">
        <f ca="1">IFERROR(INDEX(UNSPSCDes,MATCH(INDIRECT(ADDRESS(ROW(),COLUMN()-1,4)),UNSPSCCode,0)),"")</f>
        <v>Aceite motor</v>
      </c>
      <c r="C922" s="81" t="s">
        <v>1449</v>
      </c>
      <c r="D922" s="81">
        <v>3</v>
      </c>
      <c r="E922" s="71">
        <v>75000</v>
      </c>
      <c r="F922" s="70">
        <f ca="1">INDIRECT(ADDRESS(ROW(),COLUMN()-2,4))*INDIRECT(ADDRESS(ROW(),COLUMN()-1,4))</f>
        <v>225000</v>
      </c>
      <c r="G922" s="45"/>
      <c r="H922" s="45"/>
      <c r="I922" s="45"/>
      <c r="J922" s="45"/>
    </row>
    <row r="923" spans="1:10" ht="13.5" customHeight="1" x14ac:dyDescent="0.2">
      <c r="A923" s="81">
        <v>15121504</v>
      </c>
      <c r="B923" s="69" t="str">
        <f ca="1">IFERROR(INDEX(UNSPSCDes,MATCH(INDIRECT(ADDRESS(ROW(),COLUMN()-1,4)),UNSPSCCode,0)),"")</f>
        <v>Aceite hidráulico</v>
      </c>
      <c r="C923" s="81" t="s">
        <v>1449</v>
      </c>
      <c r="D923" s="81">
        <v>2</v>
      </c>
      <c r="E923" s="71">
        <v>35000</v>
      </c>
      <c r="F923" s="70">
        <f ca="1">INDIRECT(ADDRESS(ROW(),COLUMN()-2,4))*INDIRECT(ADDRESS(ROW(),COLUMN()-1,4))</f>
        <v>70000</v>
      </c>
      <c r="G923" s="45"/>
      <c r="H923" s="45"/>
      <c r="I923" s="45"/>
      <c r="J923" s="45"/>
    </row>
    <row r="924" spans="1:10" ht="13.5" customHeight="1" x14ac:dyDescent="0.2">
      <c r="A924" s="81">
        <v>15121508</v>
      </c>
      <c r="B924" s="69" t="str">
        <f ca="1">IFERROR(INDEX(UNSPSCDes,MATCH(INDIRECT(ADDRESS(ROW(),COLUMN()-1,4)),UNSPSCCode,0)),"")</f>
        <v>Aceite de transmisión</v>
      </c>
      <c r="C924" s="81" t="s">
        <v>1449</v>
      </c>
      <c r="D924" s="81">
        <v>1</v>
      </c>
      <c r="E924" s="71">
        <v>69000</v>
      </c>
      <c r="F924" s="70">
        <f ca="1">INDIRECT(ADDRESS(ROW(),COLUMN()-2,4))*INDIRECT(ADDRESS(ROW(),COLUMN()-1,4))</f>
        <v>69000</v>
      </c>
      <c r="G924" s="45"/>
      <c r="H924" s="45"/>
      <c r="I924" s="45"/>
      <c r="J924" s="45"/>
    </row>
    <row r="925" spans="1:10" ht="13.5" customHeight="1" x14ac:dyDescent="0.2">
      <c r="A925" s="81">
        <v>15121902</v>
      </c>
      <c r="B925" s="69" t="str">
        <f ca="1">IFERROR(INDEX(UNSPSCDes,MATCH(INDIRECT(ADDRESS(ROW(),COLUMN()-1,4)),UNSPSCCode,0)),"")</f>
        <v>Grasa</v>
      </c>
      <c r="C925" s="81" t="s">
        <v>1449</v>
      </c>
      <c r="D925" s="81">
        <v>3</v>
      </c>
      <c r="E925" s="71">
        <v>7000</v>
      </c>
      <c r="F925" s="70">
        <f ca="1">INDIRECT(ADDRESS(ROW(),COLUMN()-2,4))*INDIRECT(ADDRESS(ROW(),COLUMN()-1,4))</f>
        <v>21000</v>
      </c>
      <c r="G925" s="45"/>
      <c r="H925" s="45"/>
      <c r="I925" s="45"/>
      <c r="J925" s="45"/>
    </row>
    <row r="926" spans="1:10" ht="13.5" customHeight="1" x14ac:dyDescent="0.2">
      <c r="A926" s="81">
        <v>15121902</v>
      </c>
      <c r="B926" s="69" t="str">
        <f ca="1">IFERROR(INDEX(UNSPSCDes,MATCH(INDIRECT(ADDRESS(ROW(),COLUMN()-1,4)),UNSPSCCode,0)),"")</f>
        <v>Grasa</v>
      </c>
      <c r="C926" s="81" t="s">
        <v>1449</v>
      </c>
      <c r="D926" s="81">
        <v>2</v>
      </c>
      <c r="E926" s="71">
        <v>7500</v>
      </c>
      <c r="F926" s="70">
        <f ca="1">INDIRECT(ADDRESS(ROW(),COLUMN()-2,4))*INDIRECT(ADDRESS(ROW(),COLUMN()-1,4))</f>
        <v>15000</v>
      </c>
      <c r="G926" s="45"/>
      <c r="H926" s="45"/>
      <c r="I926" s="45"/>
      <c r="J926" s="45"/>
    </row>
    <row r="927" spans="1:10" ht="14.1" customHeight="1" x14ac:dyDescent="0.2">
      <c r="A927" s="45"/>
      <c r="B927" s="45"/>
      <c r="C927" s="45"/>
      <c r="D927" s="45"/>
      <c r="E927" s="73" t="s">
        <v>12551</v>
      </c>
      <c r="F927" s="74">
        <f ca="1">SUM(Table353[MONTO TOTAL ESTIMADO])</f>
        <v>400000</v>
      </c>
      <c r="G927" s="45"/>
      <c r="H927" s="45" t="str">
        <f>C915</f>
        <v>Bienes</v>
      </c>
      <c r="I927" s="45" t="str">
        <f>E915</f>
        <v>No</v>
      </c>
      <c r="J927" s="45" t="str">
        <f>D915</f>
        <v>Compras Menores</v>
      </c>
    </row>
    <row r="928" spans="1:10" ht="14.1" customHeight="1" thickBot="1" x14ac:dyDescent="0.3"/>
    <row r="929" spans="1:10" ht="33.75" customHeight="1" thickBot="1" x14ac:dyDescent="0.25">
      <c r="A929" s="64" t="s">
        <v>16383</v>
      </c>
      <c r="B929" s="64" t="s">
        <v>161</v>
      </c>
      <c r="C929" s="64" t="s">
        <v>11725</v>
      </c>
      <c r="D929" s="64" t="s">
        <v>14379</v>
      </c>
      <c r="E929" s="64" t="s">
        <v>10963</v>
      </c>
      <c r="F929" s="64" t="s">
        <v>11096</v>
      </c>
      <c r="G929" s="45"/>
      <c r="H929" s="45"/>
      <c r="I929" s="45"/>
      <c r="J929" s="45"/>
    </row>
    <row r="930" spans="1:10" ht="14.1" customHeight="1" thickBot="1" x14ac:dyDescent="0.25">
      <c r="A930" s="66" t="s">
        <v>18870</v>
      </c>
      <c r="B930" s="66" t="s">
        <v>18871</v>
      </c>
      <c r="C930" s="66" t="s">
        <v>17798</v>
      </c>
      <c r="D930" s="66" t="s">
        <v>17483</v>
      </c>
      <c r="E930" s="66" t="s">
        <v>17854</v>
      </c>
      <c r="F930" s="66"/>
      <c r="G930" s="45"/>
      <c r="H930" s="45"/>
      <c r="I930" s="45"/>
      <c r="J930" s="45"/>
    </row>
    <row r="931" spans="1:10" ht="14.1" customHeight="1" thickBot="1" x14ac:dyDescent="0.25">
      <c r="A931" s="91" t="s">
        <v>14829</v>
      </c>
      <c r="B931" s="67" t="s">
        <v>8529</v>
      </c>
      <c r="C931" s="76">
        <v>45018</v>
      </c>
      <c r="D931" s="91" t="s">
        <v>9387</v>
      </c>
      <c r="E931" s="67" t="s">
        <v>13094</v>
      </c>
      <c r="F931" s="66" t="s">
        <v>3080</v>
      </c>
      <c r="G931" s="45"/>
      <c r="H931" s="45"/>
      <c r="I931" s="45"/>
      <c r="J931" s="45"/>
    </row>
    <row r="932" spans="1:10" ht="14.1" customHeight="1" thickBot="1" x14ac:dyDescent="0.25">
      <c r="A932" s="92"/>
      <c r="B932" s="67" t="s">
        <v>1786</v>
      </c>
      <c r="C932" s="84">
        <f>IF(C931="","",IF(AND(MONTH(C931)&gt;=1,MONTH(C931)&lt;=3),1,IF(AND(MONTH(C931)&gt;=4,MONTH(C931)&lt;=6),2,IF(AND(MONTH(C931)&gt;=7,MONTH(C931)&lt;=9),3,4))))</f>
        <v>2</v>
      </c>
      <c r="D932" s="92"/>
      <c r="E932" s="67" t="s">
        <v>2417</v>
      </c>
      <c r="F932" s="66" t="s">
        <v>11113</v>
      </c>
      <c r="G932" s="45"/>
      <c r="H932" s="45"/>
      <c r="I932" s="45"/>
      <c r="J932" s="45"/>
    </row>
    <row r="933" spans="1:10" ht="14.1" customHeight="1" thickBot="1" x14ac:dyDescent="0.25">
      <c r="A933" s="92"/>
      <c r="B933" s="67" t="s">
        <v>12943</v>
      </c>
      <c r="C933" s="76">
        <v>45020</v>
      </c>
      <c r="D933" s="92"/>
      <c r="E933" s="67" t="s">
        <v>3073</v>
      </c>
      <c r="F933" s="66" t="s">
        <v>11113</v>
      </c>
      <c r="G933" s="45"/>
      <c r="H933" s="45"/>
      <c r="I933" s="45"/>
      <c r="J933" s="45"/>
    </row>
    <row r="934" spans="1:10" ht="14.1" customHeight="1" thickBot="1" x14ac:dyDescent="0.25">
      <c r="A934" s="92"/>
      <c r="B934" s="67" t="s">
        <v>1786</v>
      </c>
      <c r="C934" s="84">
        <f>IF(C933="","",IF(AND(MONTH(C933)&gt;=1,MONTH(C933)&lt;=3),1,IF(AND(MONTH(C933)&gt;=4,MONTH(C933)&lt;=6),2,IF(AND(MONTH(C933)&gt;=7,MONTH(C933)&lt;=9),3,4))))</f>
        <v>2</v>
      </c>
      <c r="D934" s="92"/>
      <c r="E934" s="67" t="s">
        <v>13193</v>
      </c>
      <c r="F934" s="66" t="s">
        <v>11113</v>
      </c>
      <c r="G934" s="45"/>
      <c r="H934" s="45"/>
      <c r="I934" s="45"/>
      <c r="J934" s="45"/>
    </row>
    <row r="935" spans="1:10" ht="14.1" customHeight="1" thickBot="1" x14ac:dyDescent="0.25">
      <c r="A935" s="45"/>
      <c r="B935" s="45"/>
      <c r="C935" s="45"/>
      <c r="D935" s="45"/>
      <c r="E935" s="45"/>
      <c r="F935" s="45"/>
      <c r="G935" s="45"/>
      <c r="H935" s="45"/>
      <c r="I935" s="45"/>
      <c r="J935" s="45"/>
    </row>
    <row r="936" spans="1:10" ht="14.1" customHeight="1" thickBot="1" x14ac:dyDescent="0.25">
      <c r="A936" s="72" t="s">
        <v>15735</v>
      </c>
      <c r="B936" s="72" t="s">
        <v>16146</v>
      </c>
      <c r="C936" s="72" t="s">
        <v>15641</v>
      </c>
      <c r="D936" s="72" t="s">
        <v>15251</v>
      </c>
      <c r="E936" s="72" t="s">
        <v>6933</v>
      </c>
      <c r="F936" s="72" t="s">
        <v>15280</v>
      </c>
      <c r="G936" s="45"/>
      <c r="H936" s="45"/>
      <c r="I936" s="45"/>
      <c r="J936" s="45"/>
    </row>
    <row r="937" spans="1:10" ht="14.1" customHeight="1" x14ac:dyDescent="0.2">
      <c r="A937" s="81">
        <v>15121501</v>
      </c>
      <c r="B937" s="69" t="str">
        <f ca="1">IFERROR(INDEX(UNSPSCDes,MATCH(INDIRECT(ADDRESS(ROW(),COLUMN()-1,4)),UNSPSCCode,0)),"")</f>
        <v>Aceite motor</v>
      </c>
      <c r="C937" s="81" t="s">
        <v>1449</v>
      </c>
      <c r="D937" s="81">
        <v>3</v>
      </c>
      <c r="E937" s="71">
        <v>75000</v>
      </c>
      <c r="F937" s="70">
        <f ca="1">INDIRECT(ADDRESS(ROW(),COLUMN()-2,4))*INDIRECT(ADDRESS(ROW(),COLUMN()-1,4))</f>
        <v>225000</v>
      </c>
      <c r="G937" s="45"/>
      <c r="H937" s="45"/>
      <c r="I937" s="45"/>
      <c r="J937" s="45"/>
    </row>
    <row r="938" spans="1:10" ht="13.5" customHeight="1" x14ac:dyDescent="0.2">
      <c r="A938" s="81">
        <v>15121504</v>
      </c>
      <c r="B938" s="69" t="str">
        <f ca="1">IFERROR(INDEX(UNSPSCDes,MATCH(INDIRECT(ADDRESS(ROW(),COLUMN()-1,4)),UNSPSCCode,0)),"")</f>
        <v>Aceite hidráulico</v>
      </c>
      <c r="C938" s="81" t="s">
        <v>1449</v>
      </c>
      <c r="D938" s="81">
        <v>2</v>
      </c>
      <c r="E938" s="71">
        <v>35000</v>
      </c>
      <c r="F938" s="70">
        <f ca="1">INDIRECT(ADDRESS(ROW(),COLUMN()-2,4))*INDIRECT(ADDRESS(ROW(),COLUMN()-1,4))</f>
        <v>70000</v>
      </c>
      <c r="G938" s="45"/>
      <c r="H938" s="45"/>
      <c r="I938" s="45"/>
      <c r="J938" s="45"/>
    </row>
    <row r="939" spans="1:10" ht="13.5" customHeight="1" x14ac:dyDescent="0.2">
      <c r="A939" s="81">
        <v>15121508</v>
      </c>
      <c r="B939" s="69" t="str">
        <f ca="1">IFERROR(INDEX(UNSPSCDes,MATCH(INDIRECT(ADDRESS(ROW(),COLUMN()-1,4)),UNSPSCCode,0)),"")</f>
        <v>Aceite de transmisión</v>
      </c>
      <c r="C939" s="81" t="s">
        <v>1449</v>
      </c>
      <c r="D939" s="81">
        <v>1</v>
      </c>
      <c r="E939" s="71">
        <v>69000</v>
      </c>
      <c r="F939" s="70">
        <f ca="1">INDIRECT(ADDRESS(ROW(),COLUMN()-2,4))*INDIRECT(ADDRESS(ROW(),COLUMN()-1,4))</f>
        <v>69000</v>
      </c>
      <c r="G939" s="45"/>
      <c r="H939" s="45"/>
      <c r="I939" s="45"/>
      <c r="J939" s="45"/>
    </row>
    <row r="940" spans="1:10" ht="13.5" customHeight="1" x14ac:dyDescent="0.2">
      <c r="A940" s="81">
        <v>15121902</v>
      </c>
      <c r="B940" s="69" t="str">
        <f ca="1">IFERROR(INDEX(UNSPSCDes,MATCH(INDIRECT(ADDRESS(ROW(),COLUMN()-1,4)),UNSPSCCode,0)),"")</f>
        <v>Grasa</v>
      </c>
      <c r="C940" s="81" t="s">
        <v>1449</v>
      </c>
      <c r="D940" s="81">
        <v>3</v>
      </c>
      <c r="E940" s="71">
        <v>7000</v>
      </c>
      <c r="F940" s="70">
        <f ca="1">INDIRECT(ADDRESS(ROW(),COLUMN()-2,4))*INDIRECT(ADDRESS(ROW(),COLUMN()-1,4))</f>
        <v>21000</v>
      </c>
      <c r="G940" s="45"/>
      <c r="H940" s="45"/>
      <c r="I940" s="45"/>
      <c r="J940" s="45"/>
    </row>
    <row r="941" spans="1:10" ht="13.5" customHeight="1" x14ac:dyDescent="0.2">
      <c r="A941" s="81">
        <v>15121902</v>
      </c>
      <c r="B941" s="69" t="str">
        <f ca="1">IFERROR(INDEX(UNSPSCDes,MATCH(INDIRECT(ADDRESS(ROW(),COLUMN()-1,4)),UNSPSCCode,0)),"")</f>
        <v>Grasa</v>
      </c>
      <c r="C941" s="81" t="s">
        <v>1449</v>
      </c>
      <c r="D941" s="81">
        <v>2</v>
      </c>
      <c r="E941" s="71">
        <v>7500</v>
      </c>
      <c r="F941" s="70">
        <f ca="1">INDIRECT(ADDRESS(ROW(),COLUMN()-2,4))*INDIRECT(ADDRESS(ROW(),COLUMN()-1,4))</f>
        <v>15000</v>
      </c>
      <c r="G941" s="45"/>
      <c r="H941" s="45"/>
      <c r="I941" s="45"/>
      <c r="J941" s="45"/>
    </row>
    <row r="942" spans="1:10" ht="14.1" customHeight="1" x14ac:dyDescent="0.2">
      <c r="A942" s="45"/>
      <c r="B942" s="45"/>
      <c r="C942" s="45"/>
      <c r="D942" s="45"/>
      <c r="E942" s="73" t="s">
        <v>12551</v>
      </c>
      <c r="F942" s="74">
        <f ca="1">SUM(Table354[MONTO TOTAL ESTIMADO])</f>
        <v>400000</v>
      </c>
      <c r="G942" s="45"/>
      <c r="H942" s="45" t="str">
        <f>C930</f>
        <v>Bienes</v>
      </c>
      <c r="I942" s="45" t="str">
        <f>E930</f>
        <v>No</v>
      </c>
      <c r="J942" s="45" t="str">
        <f>D930</f>
        <v>Compras Menores</v>
      </c>
    </row>
    <row r="943" spans="1:10" ht="14.1" customHeight="1" thickBot="1" x14ac:dyDescent="0.3"/>
    <row r="944" spans="1:10" ht="33.75" customHeight="1" thickBot="1" x14ac:dyDescent="0.25">
      <c r="A944" s="64" t="s">
        <v>16383</v>
      </c>
      <c r="B944" s="64" t="s">
        <v>161</v>
      </c>
      <c r="C944" s="64" t="s">
        <v>11725</v>
      </c>
      <c r="D944" s="64" t="s">
        <v>14379</v>
      </c>
      <c r="E944" s="64" t="s">
        <v>10963</v>
      </c>
      <c r="F944" s="64" t="s">
        <v>11096</v>
      </c>
      <c r="G944" s="45"/>
      <c r="H944" s="45"/>
      <c r="I944" s="45"/>
      <c r="J944" s="45"/>
    </row>
    <row r="945" spans="1:10" ht="13.5" customHeight="1" thickBot="1" x14ac:dyDescent="0.25">
      <c r="A945" s="85" t="s">
        <v>18872</v>
      </c>
      <c r="B945" s="85" t="s">
        <v>18873</v>
      </c>
      <c r="C945" s="66" t="s">
        <v>17798</v>
      </c>
      <c r="D945" s="66" t="s">
        <v>10172</v>
      </c>
      <c r="E945" s="66" t="s">
        <v>8856</v>
      </c>
      <c r="F945" s="66"/>
      <c r="G945" s="45"/>
      <c r="H945" s="45"/>
      <c r="I945" s="45"/>
      <c r="J945" s="45"/>
    </row>
    <row r="946" spans="1:10" ht="14.1" customHeight="1" thickBot="1" x14ac:dyDescent="0.25">
      <c r="A946" s="91" t="s">
        <v>14829</v>
      </c>
      <c r="B946" s="67" t="s">
        <v>8529</v>
      </c>
      <c r="C946" s="76">
        <v>45061</v>
      </c>
      <c r="D946" s="91" t="s">
        <v>9387</v>
      </c>
      <c r="E946" s="67" t="s">
        <v>13094</v>
      </c>
      <c r="F946" s="66" t="s">
        <v>3080</v>
      </c>
      <c r="G946" s="45"/>
      <c r="H946" s="45"/>
      <c r="I946" s="45"/>
      <c r="J946" s="45"/>
    </row>
    <row r="947" spans="1:10" ht="14.1" customHeight="1" thickBot="1" x14ac:dyDescent="0.25">
      <c r="A947" s="92"/>
      <c r="B947" s="67" t="s">
        <v>1786</v>
      </c>
      <c r="C947" s="84">
        <f>IF(C946="","",IF(AND(MONTH(C946)&gt;=1,MONTH(C946)&lt;=3),1,IF(AND(MONTH(C946)&gt;=4,MONTH(C946)&lt;=6),2,IF(AND(MONTH(C946)&gt;=7,MONTH(C946)&lt;=9),3,4))))</f>
        <v>2</v>
      </c>
      <c r="D947" s="92"/>
      <c r="E947" s="67" t="s">
        <v>2417</v>
      </c>
      <c r="F947" s="66" t="s">
        <v>11113</v>
      </c>
      <c r="G947" s="45"/>
      <c r="H947" s="45"/>
      <c r="I947" s="45"/>
      <c r="J947" s="45"/>
    </row>
    <row r="948" spans="1:10" ht="14.1" customHeight="1" thickBot="1" x14ac:dyDescent="0.25">
      <c r="A948" s="92"/>
      <c r="B948" s="67" t="s">
        <v>12943</v>
      </c>
      <c r="C948" s="76">
        <v>45066</v>
      </c>
      <c r="D948" s="92"/>
      <c r="E948" s="67" t="s">
        <v>3073</v>
      </c>
      <c r="F948" s="66" t="s">
        <v>11113</v>
      </c>
      <c r="G948" s="45"/>
      <c r="H948" s="45"/>
      <c r="I948" s="45"/>
      <c r="J948" s="45"/>
    </row>
    <row r="949" spans="1:10" ht="14.1" customHeight="1" thickBot="1" x14ac:dyDescent="0.25">
      <c r="A949" s="92"/>
      <c r="B949" s="67" t="s">
        <v>1786</v>
      </c>
      <c r="C949" s="84">
        <f>IF(C948="","",IF(AND(MONTH(C948)&gt;=1,MONTH(C948)&lt;=3),1,IF(AND(MONTH(C948)&gt;=4,MONTH(C948)&lt;=6),2,IF(AND(MONTH(C948)&gt;=7,MONTH(C948)&lt;=9),3,4))))</f>
        <v>2</v>
      </c>
      <c r="D949" s="92"/>
      <c r="E949" s="67" t="s">
        <v>13193</v>
      </c>
      <c r="F949" s="66" t="s">
        <v>11113</v>
      </c>
      <c r="G949" s="45"/>
      <c r="H949" s="45"/>
      <c r="I949" s="45"/>
      <c r="J949" s="45"/>
    </row>
    <row r="950" spans="1:10" ht="14.1" customHeight="1" thickBot="1" x14ac:dyDescent="0.25">
      <c r="A950" s="45"/>
      <c r="B950" s="45"/>
      <c r="C950" s="45"/>
      <c r="D950" s="45"/>
      <c r="E950" s="45"/>
      <c r="F950" s="45"/>
      <c r="G950" s="45"/>
      <c r="H950" s="45"/>
      <c r="I950" s="45"/>
      <c r="J950" s="45"/>
    </row>
    <row r="951" spans="1:10" ht="14.1" customHeight="1" thickBot="1" x14ac:dyDescent="0.25">
      <c r="A951" s="72" t="s">
        <v>15735</v>
      </c>
      <c r="B951" s="72" t="s">
        <v>16146</v>
      </c>
      <c r="C951" s="72" t="s">
        <v>15641</v>
      </c>
      <c r="D951" s="72" t="s">
        <v>15251</v>
      </c>
      <c r="E951" s="72" t="s">
        <v>6933</v>
      </c>
      <c r="F951" s="72" t="s">
        <v>15280</v>
      </c>
      <c r="G951" s="45"/>
      <c r="H951" s="45"/>
      <c r="I951" s="45"/>
      <c r="J951" s="45"/>
    </row>
    <row r="952" spans="1:10" ht="13.5" customHeight="1" x14ac:dyDescent="0.2">
      <c r="A952" s="81">
        <v>26111703</v>
      </c>
      <c r="B952" s="69" t="str">
        <f ca="1">IFERROR(INDEX(UNSPSCDes,MATCH(INDIRECT(ADDRESS(ROW(),COLUMN()-1,4)),UNSPSCCode,0)),"")</f>
        <v>Baterías para vehículos</v>
      </c>
      <c r="C952" s="81" t="s">
        <v>1449</v>
      </c>
      <c r="D952" s="81">
        <v>12</v>
      </c>
      <c r="E952" s="71">
        <v>10000</v>
      </c>
      <c r="F952" s="70">
        <f ca="1">INDIRECT(ADDRESS(ROW(),COLUMN()-2,4))*INDIRECT(ADDRESS(ROW(),COLUMN()-1,4))</f>
        <v>120000</v>
      </c>
      <c r="G952" s="45"/>
      <c r="H952" s="45"/>
      <c r="I952" s="45"/>
      <c r="J952" s="45"/>
    </row>
    <row r="953" spans="1:10" ht="14.1" customHeight="1" x14ac:dyDescent="0.2">
      <c r="A953" s="45"/>
      <c r="B953" s="45"/>
      <c r="C953" s="45"/>
      <c r="D953" s="45"/>
      <c r="E953" s="73" t="s">
        <v>12551</v>
      </c>
      <c r="F953" s="74">
        <f ca="1">SUM(Table355[MONTO TOTAL ESTIMADO])</f>
        <v>120000</v>
      </c>
      <c r="G953" s="45"/>
      <c r="H953" s="45" t="str">
        <f>C945</f>
        <v>Bienes</v>
      </c>
      <c r="I953" s="45" t="str">
        <f>E945</f>
        <v>Sí</v>
      </c>
      <c r="J953" s="45" t="str">
        <f>D945</f>
        <v>Compras por debajo del Umbral</v>
      </c>
    </row>
    <row r="954" spans="1:10" ht="14.1" customHeight="1" thickBot="1" x14ac:dyDescent="0.3"/>
    <row r="955" spans="1:10" ht="33.75" customHeight="1" thickBot="1" x14ac:dyDescent="0.25">
      <c r="A955" s="64" t="s">
        <v>16383</v>
      </c>
      <c r="B955" s="64" t="s">
        <v>161</v>
      </c>
      <c r="C955" s="64" t="s">
        <v>11725</v>
      </c>
      <c r="D955" s="64" t="s">
        <v>14379</v>
      </c>
      <c r="E955" s="64" t="s">
        <v>10963</v>
      </c>
      <c r="F955" s="64" t="s">
        <v>11096</v>
      </c>
      <c r="G955" s="45"/>
      <c r="H955" s="45"/>
      <c r="I955" s="45"/>
      <c r="J955" s="45"/>
    </row>
    <row r="956" spans="1:10" ht="14.1" customHeight="1" thickBot="1" x14ac:dyDescent="0.25">
      <c r="A956" s="66" t="s">
        <v>18872</v>
      </c>
      <c r="B956" s="66" t="s">
        <v>18873</v>
      </c>
      <c r="C956" s="66" t="s">
        <v>17798</v>
      </c>
      <c r="D956" s="66" t="s">
        <v>10172</v>
      </c>
      <c r="E956" s="66" t="s">
        <v>8856</v>
      </c>
      <c r="F956" s="66"/>
      <c r="G956" s="45"/>
      <c r="H956" s="45"/>
      <c r="I956" s="45"/>
      <c r="J956" s="45"/>
    </row>
    <row r="957" spans="1:10" ht="14.1" customHeight="1" thickBot="1" x14ac:dyDescent="0.25">
      <c r="A957" s="91" t="s">
        <v>14829</v>
      </c>
      <c r="B957" s="67" t="s">
        <v>8529</v>
      </c>
      <c r="C957" s="76">
        <v>45153</v>
      </c>
      <c r="D957" s="91" t="s">
        <v>9387</v>
      </c>
      <c r="E957" s="67" t="s">
        <v>13094</v>
      </c>
      <c r="F957" s="66" t="s">
        <v>3080</v>
      </c>
      <c r="G957" s="45"/>
      <c r="H957" s="45"/>
      <c r="I957" s="45"/>
      <c r="J957" s="45"/>
    </row>
    <row r="958" spans="1:10" ht="14.1" customHeight="1" thickBot="1" x14ac:dyDescent="0.25">
      <c r="A958" s="92"/>
      <c r="B958" s="67" t="s">
        <v>1786</v>
      </c>
      <c r="C958" s="84">
        <f>IF(C957="","",IF(AND(MONTH(C957)&gt;=1,MONTH(C957)&lt;=3),1,IF(AND(MONTH(C957)&gt;=4,MONTH(C957)&lt;=6),2,IF(AND(MONTH(C957)&gt;=7,MONTH(C957)&lt;=9),3,4))))</f>
        <v>3</v>
      </c>
      <c r="D958" s="92"/>
      <c r="E958" s="67" t="s">
        <v>2417</v>
      </c>
      <c r="F958" s="66" t="s">
        <v>11113</v>
      </c>
      <c r="G958" s="45"/>
      <c r="H958" s="45"/>
      <c r="I958" s="45"/>
      <c r="J958" s="45"/>
    </row>
    <row r="959" spans="1:10" ht="14.1" customHeight="1" thickBot="1" x14ac:dyDescent="0.25">
      <c r="A959" s="92"/>
      <c r="B959" s="67" t="s">
        <v>12943</v>
      </c>
      <c r="C959" s="76">
        <v>45158</v>
      </c>
      <c r="D959" s="92"/>
      <c r="E959" s="67" t="s">
        <v>3073</v>
      </c>
      <c r="F959" s="66" t="s">
        <v>11113</v>
      </c>
      <c r="G959" s="45"/>
      <c r="H959" s="45"/>
      <c r="I959" s="45"/>
      <c r="J959" s="45"/>
    </row>
    <row r="960" spans="1:10" ht="14.1" customHeight="1" thickBot="1" x14ac:dyDescent="0.25">
      <c r="A960" s="92"/>
      <c r="B960" s="67" t="s">
        <v>1786</v>
      </c>
      <c r="C960" s="84">
        <f>IF(C959="","",IF(AND(MONTH(C959)&gt;=1,MONTH(C959)&lt;=3),1,IF(AND(MONTH(C959)&gt;=4,MONTH(C959)&lt;=6),2,IF(AND(MONTH(C959)&gt;=7,MONTH(C959)&lt;=9),3,4))))</f>
        <v>3</v>
      </c>
      <c r="D960" s="92"/>
      <c r="E960" s="67" t="s">
        <v>13193</v>
      </c>
      <c r="F960" s="66" t="s">
        <v>11113</v>
      </c>
      <c r="G960" s="45"/>
      <c r="H960" s="45"/>
      <c r="I960" s="45"/>
      <c r="J960" s="45"/>
    </row>
    <row r="961" spans="1:10" ht="14.1" customHeight="1" thickBot="1" x14ac:dyDescent="0.25">
      <c r="A961" s="45"/>
      <c r="B961" s="45"/>
      <c r="C961" s="45"/>
      <c r="D961" s="45"/>
      <c r="E961" s="45"/>
      <c r="F961" s="45"/>
      <c r="G961" s="45"/>
      <c r="H961" s="45"/>
      <c r="I961" s="45"/>
      <c r="J961" s="45"/>
    </row>
    <row r="962" spans="1:10" ht="14.1" customHeight="1" thickBot="1" x14ac:dyDescent="0.25">
      <c r="A962" s="72" t="s">
        <v>15735</v>
      </c>
      <c r="B962" s="72" t="s">
        <v>16146</v>
      </c>
      <c r="C962" s="72" t="s">
        <v>15641</v>
      </c>
      <c r="D962" s="72" t="s">
        <v>15251</v>
      </c>
      <c r="E962" s="72" t="s">
        <v>6933</v>
      </c>
      <c r="F962" s="72" t="s">
        <v>15280</v>
      </c>
      <c r="G962" s="45"/>
      <c r="H962" s="45"/>
      <c r="I962" s="45"/>
      <c r="J962" s="45"/>
    </row>
    <row r="963" spans="1:10" ht="13.5" customHeight="1" x14ac:dyDescent="0.2">
      <c r="A963" s="81">
        <v>26111703</v>
      </c>
      <c r="B963" s="69" t="str">
        <f ca="1">IFERROR(INDEX(UNSPSCDes,MATCH(INDIRECT(ADDRESS(ROW(),COLUMN()-1,4)),UNSPSCCode,0)),"")</f>
        <v>Baterías para vehículos</v>
      </c>
      <c r="C963" s="81" t="s">
        <v>1449</v>
      </c>
      <c r="D963" s="81">
        <v>12</v>
      </c>
      <c r="E963" s="71">
        <v>10000</v>
      </c>
      <c r="F963" s="70">
        <f ca="1">INDIRECT(ADDRESS(ROW(),COLUMN()-2,4))*INDIRECT(ADDRESS(ROW(),COLUMN()-1,4))</f>
        <v>120000</v>
      </c>
      <c r="G963" s="45"/>
      <c r="H963" s="45"/>
      <c r="I963" s="45"/>
      <c r="J963" s="45"/>
    </row>
    <row r="964" spans="1:10" ht="14.1" customHeight="1" x14ac:dyDescent="0.2">
      <c r="A964" s="45"/>
      <c r="B964" s="45"/>
      <c r="C964" s="45"/>
      <c r="D964" s="45"/>
      <c r="E964" s="73" t="s">
        <v>12551</v>
      </c>
      <c r="F964" s="74">
        <f ca="1">SUM(Table356[MONTO TOTAL ESTIMADO])</f>
        <v>120000</v>
      </c>
      <c r="G964" s="45"/>
      <c r="H964" s="45" t="str">
        <f>C956</f>
        <v>Bienes</v>
      </c>
      <c r="I964" s="45" t="str">
        <f>E956</f>
        <v>Sí</v>
      </c>
      <c r="J964" s="45" t="str">
        <f>D956</f>
        <v>Compras por debajo del Umbral</v>
      </c>
    </row>
    <row r="965" spans="1:10" ht="14.1" customHeight="1" thickBot="1" x14ac:dyDescent="0.3"/>
    <row r="966" spans="1:10" ht="33.75" customHeight="1" thickBot="1" x14ac:dyDescent="0.25">
      <c r="A966" s="64" t="s">
        <v>16383</v>
      </c>
      <c r="B966" s="64" t="s">
        <v>161</v>
      </c>
      <c r="C966" s="64" t="s">
        <v>11725</v>
      </c>
      <c r="D966" s="64" t="s">
        <v>14379</v>
      </c>
      <c r="E966" s="64" t="s">
        <v>10963</v>
      </c>
      <c r="F966" s="64" t="s">
        <v>11096</v>
      </c>
      <c r="G966" s="45"/>
      <c r="H966" s="45"/>
      <c r="I966" s="45"/>
      <c r="J966" s="45"/>
    </row>
    <row r="967" spans="1:10" ht="13.5" customHeight="1" thickBot="1" x14ac:dyDescent="0.25">
      <c r="A967" s="85" t="s">
        <v>18874</v>
      </c>
      <c r="B967" s="85" t="s">
        <v>18875</v>
      </c>
      <c r="C967" s="66" t="s">
        <v>17798</v>
      </c>
      <c r="D967" s="66" t="s">
        <v>17483</v>
      </c>
      <c r="E967" s="66" t="s">
        <v>17854</v>
      </c>
      <c r="F967" s="66"/>
      <c r="G967" s="45"/>
      <c r="H967" s="45"/>
      <c r="I967" s="45"/>
      <c r="J967" s="45"/>
    </row>
    <row r="968" spans="1:10" ht="14.1" customHeight="1" thickBot="1" x14ac:dyDescent="0.25">
      <c r="A968" s="91" t="s">
        <v>14829</v>
      </c>
      <c r="B968" s="67" t="s">
        <v>8529</v>
      </c>
      <c r="C968" s="76">
        <v>45148</v>
      </c>
      <c r="D968" s="91" t="s">
        <v>9387</v>
      </c>
      <c r="E968" s="67" t="s">
        <v>13094</v>
      </c>
      <c r="F968" s="66" t="s">
        <v>3080</v>
      </c>
      <c r="G968" s="45"/>
      <c r="H968" s="45"/>
      <c r="I968" s="45"/>
      <c r="J968" s="45"/>
    </row>
    <row r="969" spans="1:10" ht="14.1" customHeight="1" thickBot="1" x14ac:dyDescent="0.25">
      <c r="A969" s="92"/>
      <c r="B969" s="67" t="s">
        <v>1786</v>
      </c>
      <c r="C969" s="84">
        <f>IF(C968="","",IF(AND(MONTH(C968)&gt;=1,MONTH(C968)&lt;=3),1,IF(AND(MONTH(C968)&gt;=4,MONTH(C968)&lt;=6),2,IF(AND(MONTH(C968)&gt;=7,MONTH(C968)&lt;=9),3,4))))</f>
        <v>3</v>
      </c>
      <c r="D969" s="92"/>
      <c r="E969" s="67" t="s">
        <v>2417</v>
      </c>
      <c r="F969" s="66" t="s">
        <v>11113</v>
      </c>
      <c r="G969" s="45"/>
      <c r="H969" s="45"/>
      <c r="I969" s="45"/>
      <c r="J969" s="45"/>
    </row>
    <row r="970" spans="1:10" ht="14.1" customHeight="1" thickBot="1" x14ac:dyDescent="0.25">
      <c r="A970" s="92"/>
      <c r="B970" s="67" t="s">
        <v>12943</v>
      </c>
      <c r="C970" s="76">
        <v>45153</v>
      </c>
      <c r="D970" s="92"/>
      <c r="E970" s="67" t="s">
        <v>3073</v>
      </c>
      <c r="F970" s="66" t="s">
        <v>11113</v>
      </c>
      <c r="G970" s="45"/>
      <c r="H970" s="45"/>
      <c r="I970" s="45"/>
      <c r="J970" s="45"/>
    </row>
    <row r="971" spans="1:10" ht="14.1" customHeight="1" thickBot="1" x14ac:dyDescent="0.25">
      <c r="A971" s="92"/>
      <c r="B971" s="67" t="s">
        <v>1786</v>
      </c>
      <c r="C971" s="84">
        <f>IF(C970="","",IF(AND(MONTH(C970)&gt;=1,MONTH(C970)&lt;=3),1,IF(AND(MONTH(C970)&gt;=4,MONTH(C970)&lt;=6),2,IF(AND(MONTH(C970)&gt;=7,MONTH(C970)&lt;=9),3,4))))</f>
        <v>3</v>
      </c>
      <c r="D971" s="92"/>
      <c r="E971" s="67" t="s">
        <v>13193</v>
      </c>
      <c r="F971" s="66" t="s">
        <v>11113</v>
      </c>
      <c r="G971" s="45"/>
      <c r="H971" s="45"/>
      <c r="I971" s="45"/>
      <c r="J971" s="45"/>
    </row>
    <row r="972" spans="1:10" ht="14.1" customHeight="1" thickBot="1" x14ac:dyDescent="0.25">
      <c r="A972" s="45"/>
      <c r="B972" s="45"/>
      <c r="C972" s="45"/>
      <c r="D972" s="45"/>
      <c r="E972" s="45"/>
      <c r="F972" s="45"/>
      <c r="G972" s="45"/>
      <c r="H972" s="45"/>
      <c r="I972" s="45"/>
      <c r="J972" s="45"/>
    </row>
    <row r="973" spans="1:10" ht="14.1" customHeight="1" thickBot="1" x14ac:dyDescent="0.25">
      <c r="A973" s="72" t="s">
        <v>15735</v>
      </c>
      <c r="B973" s="72" t="s">
        <v>16146</v>
      </c>
      <c r="C973" s="72" t="s">
        <v>15641</v>
      </c>
      <c r="D973" s="72" t="s">
        <v>15251</v>
      </c>
      <c r="E973" s="72" t="s">
        <v>6933</v>
      </c>
      <c r="F973" s="72" t="s">
        <v>15280</v>
      </c>
      <c r="G973" s="45"/>
      <c r="H973" s="45"/>
      <c r="I973" s="45"/>
      <c r="J973" s="45"/>
    </row>
    <row r="974" spans="1:10" ht="14.1" customHeight="1" x14ac:dyDescent="0.2">
      <c r="A974" s="81">
        <v>40161513</v>
      </c>
      <c r="B974" s="69" t="str">
        <f t="shared" ref="B974:B980" ca="1" si="32">IFERROR(INDEX(UNSPSCDes,MATCH(INDIRECT(ADDRESS(ROW(),COLUMN()-1,4)),UNSPSCCode,0)),"")</f>
        <v>Filtros de combustible</v>
      </c>
      <c r="C974" s="81" t="s">
        <v>1449</v>
      </c>
      <c r="D974" s="81">
        <v>25</v>
      </c>
      <c r="E974" s="71">
        <v>770</v>
      </c>
      <c r="F974" s="70">
        <f t="shared" ref="F974:F980" ca="1" si="33">INDIRECT(ADDRESS(ROW(),COLUMN()-2,4))*INDIRECT(ADDRESS(ROW(),COLUMN()-1,4))</f>
        <v>19250</v>
      </c>
      <c r="G974" s="45"/>
      <c r="H974" s="45"/>
      <c r="I974" s="45"/>
      <c r="J974" s="45"/>
    </row>
    <row r="975" spans="1:10" ht="13.5" customHeight="1" x14ac:dyDescent="0.2">
      <c r="A975" s="81">
        <v>40161504</v>
      </c>
      <c r="B975" s="69" t="str">
        <f t="shared" ca="1" si="32"/>
        <v>Filtros de aceite</v>
      </c>
      <c r="C975" s="81" t="s">
        <v>1449</v>
      </c>
      <c r="D975" s="81">
        <v>35</v>
      </c>
      <c r="E975" s="71">
        <v>890</v>
      </c>
      <c r="F975" s="70">
        <f t="shared" ca="1" si="33"/>
        <v>31150</v>
      </c>
      <c r="G975" s="45"/>
      <c r="H975" s="45"/>
      <c r="I975" s="45"/>
      <c r="J975" s="45"/>
    </row>
    <row r="976" spans="1:10" ht="13.5" customHeight="1" x14ac:dyDescent="0.2">
      <c r="A976" s="81">
        <v>40161504</v>
      </c>
      <c r="B976" s="69" t="str">
        <f t="shared" ca="1" si="32"/>
        <v>Filtros de aceite</v>
      </c>
      <c r="C976" s="81" t="s">
        <v>1449</v>
      </c>
      <c r="D976" s="81">
        <v>2</v>
      </c>
      <c r="E976" s="71">
        <v>2000</v>
      </c>
      <c r="F976" s="70">
        <f t="shared" ca="1" si="33"/>
        <v>4000</v>
      </c>
      <c r="G976" s="45"/>
      <c r="H976" s="45"/>
      <c r="I976" s="45"/>
      <c r="J976" s="45"/>
    </row>
    <row r="977" spans="1:10" ht="13.5" customHeight="1" x14ac:dyDescent="0.2">
      <c r="A977" s="81">
        <v>40161505</v>
      </c>
      <c r="B977" s="69" t="str">
        <f t="shared" ca="1" si="32"/>
        <v>Filtros de aire</v>
      </c>
      <c r="C977" s="81" t="s">
        <v>1449</v>
      </c>
      <c r="D977" s="81">
        <v>20</v>
      </c>
      <c r="E977" s="71">
        <v>3950</v>
      </c>
      <c r="F977" s="70">
        <f t="shared" ca="1" si="33"/>
        <v>79000</v>
      </c>
      <c r="G977" s="45"/>
      <c r="H977" s="45"/>
      <c r="I977" s="45"/>
      <c r="J977" s="45"/>
    </row>
    <row r="978" spans="1:10" ht="13.5" customHeight="1" x14ac:dyDescent="0.2">
      <c r="A978" s="81">
        <v>40161505</v>
      </c>
      <c r="B978" s="69" t="str">
        <f t="shared" ca="1" si="32"/>
        <v>Filtros de aire</v>
      </c>
      <c r="C978" s="81" t="s">
        <v>1449</v>
      </c>
      <c r="D978" s="81">
        <v>10</v>
      </c>
      <c r="E978" s="71">
        <v>2600</v>
      </c>
      <c r="F978" s="70">
        <f t="shared" ca="1" si="33"/>
        <v>26000</v>
      </c>
      <c r="G978" s="45"/>
      <c r="H978" s="45"/>
      <c r="I978" s="45"/>
      <c r="J978" s="45"/>
    </row>
    <row r="979" spans="1:10" ht="13.5" customHeight="1" x14ac:dyDescent="0.2">
      <c r="A979" s="81">
        <v>40161505</v>
      </c>
      <c r="B979" s="69" t="str">
        <f t="shared" ca="1" si="32"/>
        <v>Filtros de aire</v>
      </c>
      <c r="C979" s="81" t="s">
        <v>1449</v>
      </c>
      <c r="D979" s="81">
        <v>4</v>
      </c>
      <c r="E979" s="71">
        <v>900</v>
      </c>
      <c r="F979" s="70">
        <f t="shared" ca="1" si="33"/>
        <v>3600</v>
      </c>
      <c r="G979" s="45"/>
      <c r="H979" s="45"/>
      <c r="I979" s="45"/>
      <c r="J979" s="45"/>
    </row>
    <row r="980" spans="1:10" ht="13.5" customHeight="1" x14ac:dyDescent="0.2">
      <c r="A980" s="81">
        <v>40161515</v>
      </c>
      <c r="B980" s="69" t="str">
        <f t="shared" ca="1" si="32"/>
        <v>Filtros hidráulicos</v>
      </c>
      <c r="C980" s="81" t="s">
        <v>1449</v>
      </c>
      <c r="D980" s="81">
        <v>12</v>
      </c>
      <c r="E980" s="71">
        <v>3550</v>
      </c>
      <c r="F980" s="70">
        <f t="shared" ca="1" si="33"/>
        <v>42600</v>
      </c>
      <c r="G980" s="45"/>
      <c r="H980" s="45"/>
      <c r="I980" s="45"/>
      <c r="J980" s="45"/>
    </row>
    <row r="981" spans="1:10" ht="14.1" customHeight="1" x14ac:dyDescent="0.2">
      <c r="A981" s="45"/>
      <c r="B981" s="45"/>
      <c r="C981" s="45"/>
      <c r="D981" s="45"/>
      <c r="E981" s="73" t="s">
        <v>12551</v>
      </c>
      <c r="F981" s="74">
        <f ca="1">SUM(Table357[MONTO TOTAL ESTIMADO])</f>
        <v>205600</v>
      </c>
      <c r="G981" s="45"/>
      <c r="H981" s="45" t="str">
        <f>C967</f>
        <v>Bienes</v>
      </c>
      <c r="I981" s="45" t="str">
        <f>E967</f>
        <v>No</v>
      </c>
      <c r="J981" s="45" t="str">
        <f>D967</f>
        <v>Compras Menores</v>
      </c>
    </row>
    <row r="982" spans="1:10" ht="14.1" customHeight="1" thickBot="1" x14ac:dyDescent="0.3"/>
    <row r="983" spans="1:10" ht="33.75" customHeight="1" thickBot="1" x14ac:dyDescent="0.25">
      <c r="A983" s="64" t="s">
        <v>16383</v>
      </c>
      <c r="B983" s="64" t="s">
        <v>161</v>
      </c>
      <c r="C983" s="64" t="s">
        <v>11725</v>
      </c>
      <c r="D983" s="64" t="s">
        <v>14379</v>
      </c>
      <c r="E983" s="64" t="s">
        <v>10963</v>
      </c>
      <c r="F983" s="64" t="s">
        <v>11096</v>
      </c>
      <c r="G983" s="45"/>
      <c r="H983" s="45"/>
      <c r="I983" s="45"/>
      <c r="J983" s="45"/>
    </row>
    <row r="984" spans="1:10" ht="14.1" customHeight="1" thickBot="1" x14ac:dyDescent="0.25">
      <c r="A984" s="66" t="s">
        <v>18874</v>
      </c>
      <c r="B984" s="66" t="s">
        <v>18875</v>
      </c>
      <c r="C984" s="66" t="s">
        <v>17798</v>
      </c>
      <c r="D984" s="66" t="s">
        <v>17483</v>
      </c>
      <c r="E984" s="66" t="s">
        <v>17854</v>
      </c>
      <c r="F984" s="66"/>
      <c r="G984" s="45"/>
      <c r="H984" s="45"/>
      <c r="I984" s="45"/>
      <c r="J984" s="45"/>
    </row>
    <row r="985" spans="1:10" ht="14.1" customHeight="1" thickBot="1" x14ac:dyDescent="0.25">
      <c r="A985" s="91" t="s">
        <v>14829</v>
      </c>
      <c r="B985" s="67" t="s">
        <v>8529</v>
      </c>
      <c r="C985" s="76">
        <v>45158</v>
      </c>
      <c r="D985" s="91" t="s">
        <v>9387</v>
      </c>
      <c r="E985" s="67" t="s">
        <v>13094</v>
      </c>
      <c r="F985" s="66" t="s">
        <v>3080</v>
      </c>
      <c r="G985" s="45"/>
      <c r="H985" s="45"/>
      <c r="I985" s="45"/>
      <c r="J985" s="45"/>
    </row>
    <row r="986" spans="1:10" ht="14.1" customHeight="1" thickBot="1" x14ac:dyDescent="0.25">
      <c r="A986" s="92"/>
      <c r="B986" s="67" t="s">
        <v>1786</v>
      </c>
      <c r="C986" s="84">
        <f>IF(C985="","",IF(AND(MONTH(C985)&gt;=1,MONTH(C985)&lt;=3),1,IF(AND(MONTH(C985)&gt;=4,MONTH(C985)&lt;=6),2,IF(AND(MONTH(C985)&gt;=7,MONTH(C985)&lt;=9),3,4))))</f>
        <v>3</v>
      </c>
      <c r="D986" s="92"/>
      <c r="E986" s="67" t="s">
        <v>2417</v>
      </c>
      <c r="F986" s="66" t="s">
        <v>11113</v>
      </c>
      <c r="G986" s="45"/>
      <c r="H986" s="45"/>
      <c r="I986" s="45"/>
      <c r="J986" s="45"/>
    </row>
    <row r="987" spans="1:10" ht="14.1" customHeight="1" thickBot="1" x14ac:dyDescent="0.25">
      <c r="A987" s="92"/>
      <c r="B987" s="67" t="s">
        <v>12943</v>
      </c>
      <c r="C987" s="76">
        <v>45163</v>
      </c>
      <c r="D987" s="92"/>
      <c r="E987" s="67" t="s">
        <v>3073</v>
      </c>
      <c r="F987" s="66" t="s">
        <v>11113</v>
      </c>
      <c r="G987" s="45"/>
      <c r="H987" s="45"/>
      <c r="I987" s="45"/>
      <c r="J987" s="45"/>
    </row>
    <row r="988" spans="1:10" ht="14.1" customHeight="1" thickBot="1" x14ac:dyDescent="0.25">
      <c r="A988" s="92"/>
      <c r="B988" s="67" t="s">
        <v>1786</v>
      </c>
      <c r="C988" s="84">
        <f>IF(C987="","",IF(AND(MONTH(C987)&gt;=1,MONTH(C987)&lt;=3),1,IF(AND(MONTH(C987)&gt;=4,MONTH(C987)&lt;=6),2,IF(AND(MONTH(C987)&gt;=7,MONTH(C987)&lt;=9),3,4))))</f>
        <v>3</v>
      </c>
      <c r="D988" s="92"/>
      <c r="E988" s="67" t="s">
        <v>13193</v>
      </c>
      <c r="F988" s="66" t="s">
        <v>11113</v>
      </c>
      <c r="G988" s="45"/>
      <c r="H988" s="45"/>
      <c r="I988" s="45"/>
      <c r="J988" s="45"/>
    </row>
    <row r="989" spans="1:10" ht="14.1" customHeight="1" thickBot="1" x14ac:dyDescent="0.25">
      <c r="A989" s="45"/>
      <c r="B989" s="45"/>
      <c r="C989" s="45"/>
      <c r="D989" s="45"/>
      <c r="E989" s="45"/>
      <c r="F989" s="45"/>
      <c r="G989" s="45"/>
      <c r="H989" s="45"/>
      <c r="I989" s="45"/>
      <c r="J989" s="45"/>
    </row>
    <row r="990" spans="1:10" ht="14.1" customHeight="1" thickBot="1" x14ac:dyDescent="0.25">
      <c r="A990" s="72" t="s">
        <v>15735</v>
      </c>
      <c r="B990" s="72" t="s">
        <v>16146</v>
      </c>
      <c r="C990" s="72" t="s">
        <v>15641</v>
      </c>
      <c r="D990" s="72" t="s">
        <v>15251</v>
      </c>
      <c r="E990" s="72" t="s">
        <v>6933</v>
      </c>
      <c r="F990" s="72" t="s">
        <v>15280</v>
      </c>
      <c r="G990" s="45"/>
      <c r="H990" s="45"/>
      <c r="I990" s="45"/>
      <c r="J990" s="45"/>
    </row>
    <row r="991" spans="1:10" ht="14.1" customHeight="1" x14ac:dyDescent="0.2">
      <c r="A991" s="81">
        <v>20111706</v>
      </c>
      <c r="B991" s="69" t="str">
        <f t="shared" ref="B991:B999" ca="1" si="34">IFERROR(INDEX(UNSPSCDes,MATCH(INDIRECT(ADDRESS(ROW(),COLUMN()-1,4)),UNSPSCCode,0)),"")</f>
        <v>Cuñas de perforación</v>
      </c>
      <c r="C991" s="81" t="s">
        <v>1449</v>
      </c>
      <c r="D991" s="81">
        <v>4</v>
      </c>
      <c r="E991" s="71">
        <v>10000</v>
      </c>
      <c r="F991" s="70">
        <f t="shared" ref="F991:F999" ca="1" si="35">INDIRECT(ADDRESS(ROW(),COLUMN()-2,4))*INDIRECT(ADDRESS(ROW(),COLUMN()-1,4))</f>
        <v>40000</v>
      </c>
      <c r="G991" s="45"/>
      <c r="H991" s="45"/>
      <c r="I991" s="45"/>
      <c r="J991" s="45"/>
    </row>
    <row r="992" spans="1:10" ht="13.5" customHeight="1" x14ac:dyDescent="0.2">
      <c r="A992" s="81">
        <v>20111705</v>
      </c>
      <c r="B992" s="69" t="str">
        <f t="shared" ca="1" si="34"/>
        <v>Puntos de pozo</v>
      </c>
      <c r="C992" s="81" t="s">
        <v>1449</v>
      </c>
      <c r="D992" s="81">
        <v>5</v>
      </c>
      <c r="E992" s="71">
        <v>600</v>
      </c>
      <c r="F992" s="70">
        <f t="shared" ca="1" si="35"/>
        <v>3000</v>
      </c>
      <c r="G992" s="45"/>
      <c r="H992" s="45"/>
      <c r="I992" s="45"/>
      <c r="J992" s="45"/>
    </row>
    <row r="993" spans="1:10" ht="13.5" customHeight="1" x14ac:dyDescent="0.2">
      <c r="A993" s="81">
        <v>26101736</v>
      </c>
      <c r="B993" s="69" t="str">
        <f t="shared" ca="1" si="34"/>
        <v>Pistones</v>
      </c>
      <c r="C993" s="81" t="s">
        <v>1449</v>
      </c>
      <c r="D993" s="81">
        <v>8</v>
      </c>
      <c r="E993" s="71">
        <v>550</v>
      </c>
      <c r="F993" s="70">
        <f t="shared" ca="1" si="35"/>
        <v>4400</v>
      </c>
      <c r="G993" s="45"/>
      <c r="H993" s="45"/>
      <c r="I993" s="45"/>
      <c r="J993" s="45"/>
    </row>
    <row r="994" spans="1:10" ht="13.5" customHeight="1" x14ac:dyDescent="0.2">
      <c r="A994" s="81">
        <v>23153313</v>
      </c>
      <c r="B994" s="69" t="str">
        <f t="shared" ca="1" si="34"/>
        <v>Cuchillas o conjuntos de cuchillas de maquinaria</v>
      </c>
      <c r="C994" s="81" t="s">
        <v>1449</v>
      </c>
      <c r="D994" s="81">
        <v>2</v>
      </c>
      <c r="E994" s="71">
        <v>30000</v>
      </c>
      <c r="F994" s="70">
        <f t="shared" ca="1" si="35"/>
        <v>60000</v>
      </c>
      <c r="G994" s="45"/>
      <c r="H994" s="45"/>
      <c r="I994" s="45"/>
      <c r="J994" s="45"/>
    </row>
    <row r="995" spans="1:10" ht="13.5" customHeight="1" x14ac:dyDescent="0.2">
      <c r="A995" s="81">
        <v>25173810</v>
      </c>
      <c r="B995" s="69" t="str">
        <f t="shared" ca="1" si="34"/>
        <v>Juntas de cardán</v>
      </c>
      <c r="C995" s="81" t="s">
        <v>1449</v>
      </c>
      <c r="D995" s="81">
        <v>2</v>
      </c>
      <c r="E995" s="71">
        <v>17000</v>
      </c>
      <c r="F995" s="70">
        <f t="shared" ca="1" si="35"/>
        <v>34000</v>
      </c>
      <c r="G995" s="45"/>
      <c r="H995" s="45"/>
      <c r="I995" s="45"/>
      <c r="J995" s="45"/>
    </row>
    <row r="996" spans="1:10" ht="13.5" customHeight="1" x14ac:dyDescent="0.2">
      <c r="A996" s="81">
        <v>26101807</v>
      </c>
      <c r="B996" s="69" t="str">
        <f t="shared" ca="1" si="34"/>
        <v>Bobinas de motor</v>
      </c>
      <c r="C996" s="81" t="s">
        <v>1449</v>
      </c>
      <c r="D996" s="81">
        <v>2</v>
      </c>
      <c r="E996" s="71">
        <v>5400</v>
      </c>
      <c r="F996" s="70">
        <f t="shared" ca="1" si="35"/>
        <v>10800</v>
      </c>
      <c r="G996" s="45"/>
      <c r="H996" s="45"/>
      <c r="I996" s="45"/>
      <c r="J996" s="45"/>
    </row>
    <row r="997" spans="1:10" ht="13.5" customHeight="1" x14ac:dyDescent="0.2">
      <c r="A997" s="81">
        <v>26101757</v>
      </c>
      <c r="B997" s="69" t="str">
        <f t="shared" ca="1" si="34"/>
        <v>Accesorios de las bujías</v>
      </c>
      <c r="C997" s="81" t="s">
        <v>1449</v>
      </c>
      <c r="D997" s="81">
        <v>4</v>
      </c>
      <c r="E997" s="71">
        <v>3800</v>
      </c>
      <c r="F997" s="70">
        <f t="shared" ca="1" si="35"/>
        <v>15200</v>
      </c>
      <c r="G997" s="45"/>
      <c r="H997" s="45"/>
      <c r="I997" s="45"/>
      <c r="J997" s="45"/>
    </row>
    <row r="998" spans="1:10" ht="13.5" customHeight="1" x14ac:dyDescent="0.2">
      <c r="A998" s="81">
        <v>26101504</v>
      </c>
      <c r="B998" s="69" t="str">
        <f t="shared" ca="1" si="34"/>
        <v>Motores diesel</v>
      </c>
      <c r="C998" s="81" t="s">
        <v>1449</v>
      </c>
      <c r="D998" s="81">
        <v>2</v>
      </c>
      <c r="E998" s="71">
        <v>80000</v>
      </c>
      <c r="F998" s="70">
        <f t="shared" ca="1" si="35"/>
        <v>160000</v>
      </c>
      <c r="G998" s="45"/>
      <c r="H998" s="45"/>
      <c r="I998" s="45"/>
      <c r="J998" s="45"/>
    </row>
    <row r="999" spans="1:10" ht="13.5" customHeight="1" x14ac:dyDescent="0.2">
      <c r="A999" s="81">
        <v>25174002</v>
      </c>
      <c r="B999" s="69" t="str">
        <f t="shared" ca="1" si="34"/>
        <v>Radiadores de motor</v>
      </c>
      <c r="C999" s="81" t="s">
        <v>1449</v>
      </c>
      <c r="D999" s="81">
        <v>1</v>
      </c>
      <c r="E999" s="71">
        <v>27000</v>
      </c>
      <c r="F999" s="70">
        <f t="shared" ca="1" si="35"/>
        <v>27000</v>
      </c>
      <c r="G999" s="45"/>
      <c r="H999" s="45"/>
      <c r="I999" s="45"/>
      <c r="J999" s="45"/>
    </row>
    <row r="1000" spans="1:10" ht="14.1" customHeight="1" x14ac:dyDescent="0.2">
      <c r="A1000" s="45"/>
      <c r="B1000" s="45"/>
      <c r="C1000" s="45"/>
      <c r="D1000" s="45"/>
      <c r="E1000" s="73" t="s">
        <v>12551</v>
      </c>
      <c r="F1000" s="74">
        <f ca="1">SUM(Table358[MONTO TOTAL ESTIMADO])</f>
        <v>354400</v>
      </c>
      <c r="G1000" s="45"/>
      <c r="H1000" s="45" t="str">
        <f>C984</f>
        <v>Bienes</v>
      </c>
      <c r="I1000" s="45" t="str">
        <f>E984</f>
        <v>No</v>
      </c>
      <c r="J1000" s="45" t="str">
        <f>D984</f>
        <v>Compras Menores</v>
      </c>
    </row>
    <row r="1001" spans="1:10" ht="14.1" customHeight="1" thickBot="1" x14ac:dyDescent="0.3"/>
    <row r="1002" spans="1:10" ht="33.75" customHeight="1" thickBot="1" x14ac:dyDescent="0.25">
      <c r="A1002" s="64" t="s">
        <v>16383</v>
      </c>
      <c r="B1002" s="64" t="s">
        <v>161</v>
      </c>
      <c r="C1002" s="64" t="s">
        <v>11725</v>
      </c>
      <c r="D1002" s="64" t="s">
        <v>14379</v>
      </c>
      <c r="E1002" s="64" t="s">
        <v>10963</v>
      </c>
      <c r="F1002" s="64" t="s">
        <v>11096</v>
      </c>
      <c r="G1002" s="45"/>
      <c r="H1002" s="45"/>
      <c r="I1002" s="45"/>
      <c r="J1002" s="45"/>
    </row>
    <row r="1003" spans="1:10" ht="14.1" customHeight="1" thickBot="1" x14ac:dyDescent="0.25">
      <c r="A1003" s="66" t="s">
        <v>18864</v>
      </c>
      <c r="B1003" s="66" t="s">
        <v>18865</v>
      </c>
      <c r="C1003" s="66" t="s">
        <v>6799</v>
      </c>
      <c r="D1003" s="66" t="s">
        <v>10172</v>
      </c>
      <c r="E1003" s="66" t="s">
        <v>8856</v>
      </c>
      <c r="F1003" s="66"/>
      <c r="G1003" s="45"/>
      <c r="H1003" s="45"/>
      <c r="I1003" s="45"/>
      <c r="J1003" s="45"/>
    </row>
    <row r="1004" spans="1:10" ht="14.1" customHeight="1" thickBot="1" x14ac:dyDescent="0.25">
      <c r="A1004" s="91" t="s">
        <v>14829</v>
      </c>
      <c r="B1004" s="67" t="s">
        <v>8529</v>
      </c>
      <c r="C1004" s="76">
        <v>45214</v>
      </c>
      <c r="D1004" s="91" t="s">
        <v>9387</v>
      </c>
      <c r="E1004" s="67" t="s">
        <v>13094</v>
      </c>
      <c r="F1004" s="66" t="s">
        <v>3080</v>
      </c>
      <c r="G1004" s="45"/>
      <c r="H1004" s="45"/>
      <c r="I1004" s="45"/>
      <c r="J1004" s="45"/>
    </row>
    <row r="1005" spans="1:10" ht="14.1" customHeight="1" thickBot="1" x14ac:dyDescent="0.25">
      <c r="A1005" s="92"/>
      <c r="B1005" s="67" t="s">
        <v>1786</v>
      </c>
      <c r="C1005" s="84">
        <f>IF(C1004="","",IF(AND(MONTH(C1004)&gt;=1,MONTH(C1004)&lt;=3),1,IF(AND(MONTH(C1004)&gt;=4,MONTH(C1004)&lt;=6),2,IF(AND(MONTH(C1004)&gt;=7,MONTH(C1004)&lt;=9),3,4))))</f>
        <v>4</v>
      </c>
      <c r="D1005" s="92"/>
      <c r="E1005" s="67" t="s">
        <v>2417</v>
      </c>
      <c r="F1005" s="66" t="s">
        <v>11113</v>
      </c>
      <c r="G1005" s="45"/>
      <c r="H1005" s="45"/>
      <c r="I1005" s="45"/>
      <c r="J1005" s="45"/>
    </row>
    <row r="1006" spans="1:10" ht="14.1" customHeight="1" thickBot="1" x14ac:dyDescent="0.25">
      <c r="A1006" s="92"/>
      <c r="B1006" s="67" t="s">
        <v>12943</v>
      </c>
      <c r="C1006" s="76">
        <v>45219</v>
      </c>
      <c r="D1006" s="92"/>
      <c r="E1006" s="67" t="s">
        <v>3073</v>
      </c>
      <c r="F1006" s="66" t="s">
        <v>11113</v>
      </c>
      <c r="G1006" s="45"/>
      <c r="H1006" s="45"/>
      <c r="I1006" s="45"/>
      <c r="J1006" s="45"/>
    </row>
    <row r="1007" spans="1:10" ht="14.1" customHeight="1" thickBot="1" x14ac:dyDescent="0.25">
      <c r="A1007" s="92"/>
      <c r="B1007" s="67" t="s">
        <v>1786</v>
      </c>
      <c r="C1007" s="84">
        <f>IF(C1006="","",IF(AND(MONTH(C1006)&gt;=1,MONTH(C1006)&lt;=3),1,IF(AND(MONTH(C1006)&gt;=4,MONTH(C1006)&lt;=6),2,IF(AND(MONTH(C1006)&gt;=7,MONTH(C1006)&lt;=9),3,4))))</f>
        <v>4</v>
      </c>
      <c r="D1007" s="92"/>
      <c r="E1007" s="67" t="s">
        <v>13193</v>
      </c>
      <c r="F1007" s="66" t="s">
        <v>11113</v>
      </c>
      <c r="G1007" s="45"/>
      <c r="H1007" s="45"/>
      <c r="I1007" s="45"/>
      <c r="J1007" s="45"/>
    </row>
    <row r="1008" spans="1:10" ht="14.1" customHeight="1" thickBot="1" x14ac:dyDescent="0.25">
      <c r="A1008" s="45"/>
      <c r="B1008" s="45"/>
      <c r="C1008" s="45"/>
      <c r="D1008" s="45"/>
      <c r="E1008" s="45"/>
      <c r="F1008" s="45"/>
      <c r="G1008" s="45"/>
      <c r="H1008" s="45"/>
      <c r="I1008" s="45"/>
      <c r="J1008" s="45"/>
    </row>
    <row r="1009" spans="1:10" ht="14.1" customHeight="1" thickBot="1" x14ac:dyDescent="0.25">
      <c r="A1009" s="72" t="s">
        <v>15735</v>
      </c>
      <c r="B1009" s="72" t="s">
        <v>16146</v>
      </c>
      <c r="C1009" s="72" t="s">
        <v>15641</v>
      </c>
      <c r="D1009" s="72" t="s">
        <v>15251</v>
      </c>
      <c r="E1009" s="72" t="s">
        <v>6933</v>
      </c>
      <c r="F1009" s="72" t="s">
        <v>15280</v>
      </c>
      <c r="G1009" s="45"/>
      <c r="H1009" s="45"/>
      <c r="I1009" s="45"/>
      <c r="J1009" s="45"/>
    </row>
    <row r="1010" spans="1:10" ht="27" customHeight="1" x14ac:dyDescent="0.2">
      <c r="A1010" s="81">
        <v>78180103</v>
      </c>
      <c r="B1010" s="69" t="str">
        <f ca="1">IFERROR(INDEX(UNSPSCDes,MATCH(INDIRECT(ADDRESS(ROW(),COLUMN()-1,4)),UNSPSCCode,0)),"")</f>
        <v>Servicios de cambio de fluidos de aceite o de la transmisión</v>
      </c>
      <c r="C1010" s="81" t="s">
        <v>1449</v>
      </c>
      <c r="D1010" s="81">
        <v>6</v>
      </c>
      <c r="E1010" s="71">
        <v>3000</v>
      </c>
      <c r="F1010" s="70">
        <f ca="1">INDIRECT(ADDRESS(ROW(),COLUMN()-2,4))*INDIRECT(ADDRESS(ROW(),COLUMN()-1,4))</f>
        <v>18000</v>
      </c>
      <c r="G1010" s="45"/>
      <c r="H1010" s="45"/>
      <c r="I1010" s="45"/>
      <c r="J1010" s="45"/>
    </row>
    <row r="1011" spans="1:10" ht="14.1" customHeight="1" x14ac:dyDescent="0.2">
      <c r="A1011" s="45"/>
      <c r="B1011" s="45"/>
      <c r="C1011" s="45"/>
      <c r="D1011" s="45"/>
      <c r="E1011" s="73" t="s">
        <v>12551</v>
      </c>
      <c r="F1011" s="74">
        <f ca="1">SUM(Table359[MONTO TOTAL ESTIMADO])</f>
        <v>18000</v>
      </c>
      <c r="G1011" s="45"/>
      <c r="H1011" s="45" t="str">
        <f>C1003</f>
        <v>Servicios</v>
      </c>
      <c r="I1011" s="45" t="str">
        <f>E1003</f>
        <v>Sí</v>
      </c>
      <c r="J1011" s="45" t="str">
        <f>D1003</f>
        <v>Compras por debajo del Umbral</v>
      </c>
    </row>
    <row r="1012" spans="1:10" ht="14.1" customHeight="1" thickBot="1" x14ac:dyDescent="0.3"/>
    <row r="1013" spans="1:10" ht="33.75" customHeight="1" thickBot="1" x14ac:dyDescent="0.25">
      <c r="A1013" s="64" t="s">
        <v>16383</v>
      </c>
      <c r="B1013" s="64" t="s">
        <v>161</v>
      </c>
      <c r="C1013" s="64" t="s">
        <v>11725</v>
      </c>
      <c r="D1013" s="64" t="s">
        <v>14379</v>
      </c>
      <c r="E1013" s="64" t="s">
        <v>10963</v>
      </c>
      <c r="F1013" s="64" t="s">
        <v>11096</v>
      </c>
      <c r="G1013" s="45"/>
      <c r="H1013" s="45"/>
      <c r="I1013" s="45"/>
      <c r="J1013" s="45"/>
    </row>
    <row r="1014" spans="1:10" ht="13.5" customHeight="1" thickBot="1" x14ac:dyDescent="0.25">
      <c r="A1014" s="85" t="s">
        <v>18876</v>
      </c>
      <c r="B1014" s="85" t="s">
        <v>18877</v>
      </c>
      <c r="C1014" s="66" t="s">
        <v>17798</v>
      </c>
      <c r="D1014" s="66" t="s">
        <v>17483</v>
      </c>
      <c r="E1014" s="66" t="s">
        <v>8856</v>
      </c>
      <c r="F1014" s="66"/>
      <c r="G1014" s="45"/>
      <c r="H1014" s="45"/>
      <c r="I1014" s="45"/>
      <c r="J1014" s="45"/>
    </row>
    <row r="1015" spans="1:10" ht="14.1" customHeight="1" thickBot="1" x14ac:dyDescent="0.25">
      <c r="A1015" s="91" t="s">
        <v>14829</v>
      </c>
      <c r="B1015" s="67" t="s">
        <v>8529</v>
      </c>
      <c r="C1015" s="76">
        <v>44967</v>
      </c>
      <c r="D1015" s="91" t="s">
        <v>9387</v>
      </c>
      <c r="E1015" s="67" t="s">
        <v>13094</v>
      </c>
      <c r="F1015" s="66" t="s">
        <v>3080</v>
      </c>
      <c r="G1015" s="45"/>
      <c r="H1015" s="45"/>
      <c r="I1015" s="45"/>
      <c r="J1015" s="45"/>
    </row>
    <row r="1016" spans="1:10" ht="14.1" customHeight="1" thickBot="1" x14ac:dyDescent="0.25">
      <c r="A1016" s="92"/>
      <c r="B1016" s="67" t="s">
        <v>1786</v>
      </c>
      <c r="C1016" s="86">
        <f>IF(C1015="","",IF(AND(MONTH(C1015)&gt;=1,MONTH(C1015)&lt;=3),1,IF(AND(MONTH(C1015)&gt;=4,MONTH(C1015)&lt;=6),2,IF(AND(MONTH(C1015)&gt;=7,MONTH(C1015)&lt;=9),3,4))))</f>
        <v>1</v>
      </c>
      <c r="D1016" s="92"/>
      <c r="E1016" s="67" t="s">
        <v>2417</v>
      </c>
      <c r="F1016" s="66" t="s">
        <v>11113</v>
      </c>
      <c r="G1016" s="45"/>
      <c r="H1016" s="45"/>
      <c r="I1016" s="45"/>
      <c r="J1016" s="45"/>
    </row>
    <row r="1017" spans="1:10" ht="14.1" customHeight="1" thickBot="1" x14ac:dyDescent="0.25">
      <c r="A1017" s="92"/>
      <c r="B1017" s="67" t="s">
        <v>12943</v>
      </c>
      <c r="C1017" s="76">
        <v>44972</v>
      </c>
      <c r="D1017" s="92"/>
      <c r="E1017" s="67" t="s">
        <v>3073</v>
      </c>
      <c r="F1017" s="66" t="s">
        <v>11113</v>
      </c>
      <c r="G1017" s="45"/>
      <c r="H1017" s="45"/>
      <c r="I1017" s="45"/>
      <c r="J1017" s="45"/>
    </row>
    <row r="1018" spans="1:10" ht="14.1" customHeight="1" thickBot="1" x14ac:dyDescent="0.25">
      <c r="A1018" s="92"/>
      <c r="B1018" s="67" t="s">
        <v>1786</v>
      </c>
      <c r="C1018" s="86">
        <f>IF(C1017="","",IF(AND(MONTH(C1017)&gt;=1,MONTH(C1017)&lt;=3),1,IF(AND(MONTH(C1017)&gt;=4,MONTH(C1017)&lt;=6),2,IF(AND(MONTH(C1017)&gt;=7,MONTH(C1017)&lt;=9),3,4))))</f>
        <v>1</v>
      </c>
      <c r="D1018" s="92"/>
      <c r="E1018" s="67" t="s">
        <v>13193</v>
      </c>
      <c r="F1018" s="66" t="s">
        <v>11113</v>
      </c>
      <c r="G1018" s="45"/>
      <c r="H1018" s="45"/>
      <c r="I1018" s="45"/>
      <c r="J1018" s="45"/>
    </row>
    <row r="1019" spans="1:10" ht="14.1" customHeight="1" thickBot="1" x14ac:dyDescent="0.25">
      <c r="A1019" s="45"/>
      <c r="B1019" s="45"/>
      <c r="C1019" s="45"/>
      <c r="D1019" s="45"/>
      <c r="E1019" s="45"/>
      <c r="F1019" s="45"/>
      <c r="G1019" s="45"/>
      <c r="H1019" s="45"/>
      <c r="I1019" s="45"/>
      <c r="J1019" s="45"/>
    </row>
    <row r="1020" spans="1:10" ht="14.1" customHeight="1" thickBot="1" x14ac:dyDescent="0.25">
      <c r="A1020" s="72" t="s">
        <v>15735</v>
      </c>
      <c r="B1020" s="72" t="s">
        <v>16146</v>
      </c>
      <c r="C1020" s="72" t="s">
        <v>15641</v>
      </c>
      <c r="D1020" s="72" t="s">
        <v>15251</v>
      </c>
      <c r="E1020" s="72" t="s">
        <v>6933</v>
      </c>
      <c r="F1020" s="72" t="s">
        <v>15280</v>
      </c>
      <c r="G1020" s="45"/>
      <c r="H1020" s="45"/>
      <c r="I1020" s="45"/>
      <c r="J1020" s="45"/>
    </row>
    <row r="1021" spans="1:10" ht="14.1" customHeight="1" x14ac:dyDescent="0.2">
      <c r="A1021" s="81">
        <v>10121901</v>
      </c>
      <c r="B1021" s="69" t="str">
        <f t="shared" ref="B1021:B1036" ca="1" si="36">IFERROR(INDEX(UNSPSCDes,MATCH(INDIRECT(ADDRESS(ROW(),COLUMN()-1,4)),UNSPSCCode,0)),"")</f>
        <v>Comida granulada para roedores</v>
      </c>
      <c r="C1021" s="81" t="s">
        <v>1780</v>
      </c>
      <c r="D1021" s="81">
        <v>80</v>
      </c>
      <c r="E1021" s="71">
        <v>1400</v>
      </c>
      <c r="F1021" s="70">
        <f t="shared" ref="F1021:F1036" ca="1" si="37">INDIRECT(ADDRESS(ROW(),COLUMN()-2,4))*INDIRECT(ADDRESS(ROW(),COLUMN()-1,4))</f>
        <v>112000</v>
      </c>
      <c r="G1021" s="45"/>
      <c r="H1021" s="45"/>
      <c r="I1021" s="45"/>
      <c r="J1021" s="45"/>
    </row>
    <row r="1022" spans="1:10" ht="13.5" customHeight="1" x14ac:dyDescent="0.2">
      <c r="A1022" s="81">
        <v>10171605</v>
      </c>
      <c r="B1022" s="69" t="str">
        <f t="shared" ca="1" si="36"/>
        <v>Mezclas de nitrógeno – fósforo – potasio – npk</v>
      </c>
      <c r="C1022" s="81" t="s">
        <v>1780</v>
      </c>
      <c r="D1022" s="81">
        <v>54</v>
      </c>
      <c r="E1022" s="71">
        <v>1550</v>
      </c>
      <c r="F1022" s="70">
        <f t="shared" ca="1" si="37"/>
        <v>83700</v>
      </c>
      <c r="G1022" s="45"/>
      <c r="H1022" s="45"/>
      <c r="I1022" s="45"/>
      <c r="J1022" s="45"/>
    </row>
    <row r="1023" spans="1:10" ht="13.5" customHeight="1" x14ac:dyDescent="0.2">
      <c r="A1023" s="81">
        <v>10171605</v>
      </c>
      <c r="B1023" s="69" t="str">
        <f t="shared" ca="1" si="36"/>
        <v>Mezclas de nitrógeno – fósforo – potasio – npk</v>
      </c>
      <c r="C1023" s="81" t="s">
        <v>7438</v>
      </c>
      <c r="D1023" s="81">
        <v>160</v>
      </c>
      <c r="E1023" s="71">
        <v>55</v>
      </c>
      <c r="F1023" s="70">
        <f t="shared" ca="1" si="37"/>
        <v>8800</v>
      </c>
      <c r="G1023" s="45"/>
      <c r="H1023" s="45"/>
      <c r="I1023" s="45"/>
      <c r="J1023" s="45"/>
    </row>
    <row r="1024" spans="1:10" ht="13.5" customHeight="1" x14ac:dyDescent="0.2">
      <c r="A1024" s="81">
        <v>10171605</v>
      </c>
      <c r="B1024" s="69" t="str">
        <f t="shared" ca="1" si="36"/>
        <v>Mezclas de nitrógeno – fósforo – potasio – npk</v>
      </c>
      <c r="C1024" s="81" t="s">
        <v>1780</v>
      </c>
      <c r="D1024" s="81">
        <v>54</v>
      </c>
      <c r="E1024" s="71">
        <v>1750</v>
      </c>
      <c r="F1024" s="70">
        <f t="shared" ca="1" si="37"/>
        <v>94500</v>
      </c>
      <c r="G1024" s="45"/>
      <c r="H1024" s="45"/>
      <c r="I1024" s="45"/>
      <c r="J1024" s="45"/>
    </row>
    <row r="1025" spans="1:10" ht="13.5" customHeight="1" x14ac:dyDescent="0.2">
      <c r="A1025" s="81">
        <v>10171702</v>
      </c>
      <c r="B1025" s="69" t="str">
        <f t="shared" ca="1" si="36"/>
        <v>Fungicidas</v>
      </c>
      <c r="C1025" s="81" t="s">
        <v>7438</v>
      </c>
      <c r="D1025" s="81">
        <v>60</v>
      </c>
      <c r="E1025" s="71">
        <v>560</v>
      </c>
      <c r="F1025" s="70">
        <f t="shared" ca="1" si="37"/>
        <v>33600</v>
      </c>
      <c r="G1025" s="45"/>
      <c r="H1025" s="45"/>
      <c r="I1025" s="45"/>
      <c r="J1025" s="45"/>
    </row>
    <row r="1026" spans="1:10" ht="13.5" customHeight="1" x14ac:dyDescent="0.2">
      <c r="A1026" s="81">
        <v>10191509</v>
      </c>
      <c r="B1026" s="69" t="str">
        <f t="shared" ca="1" si="36"/>
        <v>Insecticidas</v>
      </c>
      <c r="C1026" s="81" t="s">
        <v>17479</v>
      </c>
      <c r="D1026" s="81">
        <v>60</v>
      </c>
      <c r="E1026" s="71">
        <v>750</v>
      </c>
      <c r="F1026" s="70">
        <f t="shared" ca="1" si="37"/>
        <v>45000</v>
      </c>
      <c r="G1026" s="45"/>
      <c r="H1026" s="45"/>
      <c r="I1026" s="45"/>
      <c r="J1026" s="45"/>
    </row>
    <row r="1027" spans="1:10" ht="13.5" customHeight="1" x14ac:dyDescent="0.2">
      <c r="A1027" s="81">
        <v>11151502</v>
      </c>
      <c r="B1027" s="69" t="str">
        <f t="shared" ca="1" si="36"/>
        <v>Fibras de nylon</v>
      </c>
      <c r="C1027" s="81" t="s">
        <v>4735</v>
      </c>
      <c r="D1027" s="81">
        <v>10</v>
      </c>
      <c r="E1027" s="71">
        <v>350</v>
      </c>
      <c r="F1027" s="70">
        <f t="shared" ca="1" si="37"/>
        <v>3500</v>
      </c>
      <c r="G1027" s="45"/>
      <c r="H1027" s="45"/>
      <c r="I1027" s="45"/>
      <c r="J1027" s="45"/>
    </row>
    <row r="1028" spans="1:10" ht="13.5" customHeight="1" x14ac:dyDescent="0.2">
      <c r="A1028" s="81">
        <v>11162111</v>
      </c>
      <c r="B1028" s="69" t="str">
        <f t="shared" ca="1" si="36"/>
        <v>Malla</v>
      </c>
      <c r="C1028" s="81" t="s">
        <v>1449</v>
      </c>
      <c r="D1028" s="81">
        <v>3</v>
      </c>
      <c r="E1028" s="71">
        <v>22700</v>
      </c>
      <c r="F1028" s="70">
        <f t="shared" ca="1" si="37"/>
        <v>68100</v>
      </c>
      <c r="G1028" s="45"/>
      <c r="H1028" s="45"/>
      <c r="I1028" s="45"/>
      <c r="J1028" s="45"/>
    </row>
    <row r="1029" spans="1:10" ht="13.5" customHeight="1" x14ac:dyDescent="0.2">
      <c r="A1029" s="81">
        <v>21101803</v>
      </c>
      <c r="B1029" s="69" t="str">
        <f t="shared" ca="1" si="36"/>
        <v>Aspersores de agua</v>
      </c>
      <c r="C1029" s="81" t="s">
        <v>1449</v>
      </c>
      <c r="D1029" s="81">
        <v>220</v>
      </c>
      <c r="E1029" s="71">
        <v>145</v>
      </c>
      <c r="F1029" s="70">
        <f t="shared" ca="1" si="37"/>
        <v>31900</v>
      </c>
      <c r="G1029" s="45"/>
      <c r="H1029" s="45"/>
      <c r="I1029" s="45"/>
      <c r="J1029" s="45"/>
    </row>
    <row r="1030" spans="1:10" ht="13.5" customHeight="1" x14ac:dyDescent="0.2">
      <c r="A1030" s="81">
        <v>24111503</v>
      </c>
      <c r="B1030" s="69" t="str">
        <f t="shared" ca="1" si="36"/>
        <v>Bolsas plásticas</v>
      </c>
      <c r="C1030" s="81" t="s">
        <v>4735</v>
      </c>
      <c r="D1030" s="81">
        <v>225</v>
      </c>
      <c r="E1030" s="71">
        <v>650</v>
      </c>
      <c r="F1030" s="70">
        <f t="shared" ca="1" si="37"/>
        <v>146250</v>
      </c>
      <c r="G1030" s="45"/>
      <c r="H1030" s="45"/>
      <c r="I1030" s="45"/>
      <c r="J1030" s="45"/>
    </row>
    <row r="1031" spans="1:10" ht="13.5" customHeight="1" x14ac:dyDescent="0.2">
      <c r="A1031" s="81">
        <v>24111503</v>
      </c>
      <c r="B1031" s="69" t="str">
        <f t="shared" ca="1" si="36"/>
        <v>Bolsas plásticas</v>
      </c>
      <c r="C1031" s="81" t="s">
        <v>4735</v>
      </c>
      <c r="D1031" s="81">
        <v>175</v>
      </c>
      <c r="E1031" s="71">
        <v>1200</v>
      </c>
      <c r="F1031" s="70">
        <f t="shared" ca="1" si="37"/>
        <v>210000</v>
      </c>
      <c r="G1031" s="45"/>
      <c r="H1031" s="45"/>
      <c r="I1031" s="45"/>
      <c r="J1031" s="45"/>
    </row>
    <row r="1032" spans="1:10" ht="13.5" customHeight="1" x14ac:dyDescent="0.2">
      <c r="A1032" s="81">
        <v>31201610</v>
      </c>
      <c r="B1032" s="69" t="str">
        <f t="shared" ca="1" si="36"/>
        <v>Pegamentos</v>
      </c>
      <c r="C1032" s="81" t="s">
        <v>9561</v>
      </c>
      <c r="D1032" s="81">
        <v>5</v>
      </c>
      <c r="E1032" s="71">
        <v>850</v>
      </c>
      <c r="F1032" s="70">
        <f t="shared" ca="1" si="37"/>
        <v>4250</v>
      </c>
      <c r="G1032" s="45"/>
      <c r="H1032" s="45"/>
      <c r="I1032" s="45"/>
      <c r="J1032" s="45"/>
    </row>
    <row r="1033" spans="1:10" ht="13.5" customHeight="1" x14ac:dyDescent="0.2">
      <c r="A1033" s="81">
        <v>31231313</v>
      </c>
      <c r="B1033" s="69" t="str">
        <f t="shared" ca="1" si="36"/>
        <v>Tubería de plástico</v>
      </c>
      <c r="C1033" s="81" t="s">
        <v>1449</v>
      </c>
      <c r="D1033" s="81">
        <v>184</v>
      </c>
      <c r="E1033" s="71">
        <v>230</v>
      </c>
      <c r="F1033" s="70">
        <f t="shared" ca="1" si="37"/>
        <v>42320</v>
      </c>
      <c r="G1033" s="45"/>
      <c r="H1033" s="45"/>
      <c r="I1033" s="45"/>
      <c r="J1033" s="45"/>
    </row>
    <row r="1034" spans="1:10" ht="13.5" customHeight="1" x14ac:dyDescent="0.2">
      <c r="A1034" s="81">
        <v>40142315</v>
      </c>
      <c r="B1034" s="69" t="str">
        <f t="shared" ca="1" si="36"/>
        <v>Acoplamientos de tubería</v>
      </c>
      <c r="C1034" s="81" t="s">
        <v>1449</v>
      </c>
      <c r="D1034" s="81">
        <v>400</v>
      </c>
      <c r="E1034" s="71">
        <v>45</v>
      </c>
      <c r="F1034" s="70">
        <f t="shared" ca="1" si="37"/>
        <v>18000</v>
      </c>
      <c r="G1034" s="45"/>
      <c r="H1034" s="45"/>
      <c r="I1034" s="45"/>
      <c r="J1034" s="45"/>
    </row>
    <row r="1035" spans="1:10" ht="13.5" customHeight="1" x14ac:dyDescent="0.2">
      <c r="A1035" s="81">
        <v>42121606</v>
      </c>
      <c r="B1035" s="69" t="str">
        <f t="shared" ca="1" si="36"/>
        <v>Productos dermatológicos o anti protozoarios para uso veterinario</v>
      </c>
      <c r="C1035" s="81" t="s">
        <v>1449</v>
      </c>
      <c r="D1035" s="81">
        <v>2</v>
      </c>
      <c r="E1035" s="71">
        <v>3400</v>
      </c>
      <c r="F1035" s="70">
        <f t="shared" ca="1" si="37"/>
        <v>6800</v>
      </c>
      <c r="G1035" s="45"/>
      <c r="H1035" s="45"/>
      <c r="I1035" s="45"/>
      <c r="J1035" s="45"/>
    </row>
    <row r="1036" spans="1:10" ht="13.5" customHeight="1" x14ac:dyDescent="0.2">
      <c r="A1036" s="81">
        <v>60124412</v>
      </c>
      <c r="B1036" s="69" t="str">
        <f t="shared" ca="1" si="36"/>
        <v>Alambre suave galvanizado</v>
      </c>
      <c r="C1036" s="81" t="s">
        <v>1780</v>
      </c>
      <c r="D1036" s="81">
        <v>10</v>
      </c>
      <c r="E1036" s="71">
        <v>3710</v>
      </c>
      <c r="F1036" s="70">
        <f t="shared" ca="1" si="37"/>
        <v>37100</v>
      </c>
      <c r="G1036" s="45"/>
      <c r="H1036" s="45"/>
      <c r="I1036" s="45"/>
      <c r="J1036" s="45"/>
    </row>
    <row r="1037" spans="1:10" ht="14.1" customHeight="1" x14ac:dyDescent="0.2">
      <c r="A1037" s="45"/>
      <c r="B1037" s="45"/>
      <c r="C1037" s="45"/>
      <c r="D1037" s="45"/>
      <c r="E1037" s="73" t="s">
        <v>12551</v>
      </c>
      <c r="F1037" s="74">
        <f ca="1">SUM(Table360[MONTO TOTAL ESTIMADO])</f>
        <v>945820</v>
      </c>
      <c r="G1037" s="45"/>
      <c r="H1037" s="45" t="str">
        <f>C1014</f>
        <v>Bienes</v>
      </c>
      <c r="I1037" s="45" t="str">
        <f>E1014</f>
        <v>Sí</v>
      </c>
      <c r="J1037" s="45" t="str">
        <f>D1014</f>
        <v>Compras Menores</v>
      </c>
    </row>
    <row r="1038" spans="1:10" ht="14.1" customHeight="1" thickBot="1" x14ac:dyDescent="0.3"/>
    <row r="1039" spans="1:10" ht="33.75" customHeight="1" thickBot="1" x14ac:dyDescent="0.25">
      <c r="A1039" s="64" t="s">
        <v>16383</v>
      </c>
      <c r="B1039" s="64" t="s">
        <v>161</v>
      </c>
      <c r="C1039" s="64" t="s">
        <v>11725</v>
      </c>
      <c r="D1039" s="64" t="s">
        <v>14379</v>
      </c>
      <c r="E1039" s="64" t="s">
        <v>10963</v>
      </c>
      <c r="F1039" s="64" t="s">
        <v>11096</v>
      </c>
      <c r="G1039" s="45"/>
      <c r="H1039" s="45"/>
      <c r="I1039" s="45"/>
      <c r="J1039" s="45"/>
    </row>
    <row r="1040" spans="1:10" ht="13.5" customHeight="1" thickBot="1" x14ac:dyDescent="0.25">
      <c r="A1040" s="85" t="s">
        <v>18878</v>
      </c>
      <c r="B1040" s="85" t="s">
        <v>18879</v>
      </c>
      <c r="C1040" s="66" t="s">
        <v>17798</v>
      </c>
      <c r="D1040" s="66" t="s">
        <v>17483</v>
      </c>
      <c r="E1040" s="66" t="s">
        <v>17854</v>
      </c>
      <c r="F1040" s="66"/>
      <c r="G1040" s="45"/>
      <c r="H1040" s="45"/>
      <c r="I1040" s="45"/>
      <c r="J1040" s="45"/>
    </row>
    <row r="1041" spans="1:10" ht="14.1" customHeight="1" thickBot="1" x14ac:dyDescent="0.25">
      <c r="A1041" s="91" t="s">
        <v>14829</v>
      </c>
      <c r="B1041" s="67" t="s">
        <v>8529</v>
      </c>
      <c r="C1041" s="76">
        <v>45056</v>
      </c>
      <c r="D1041" s="91" t="s">
        <v>9387</v>
      </c>
      <c r="E1041" s="67" t="s">
        <v>13094</v>
      </c>
      <c r="F1041" s="66" t="s">
        <v>3080</v>
      </c>
      <c r="G1041" s="45"/>
      <c r="H1041" s="45"/>
      <c r="I1041" s="45"/>
      <c r="J1041" s="45"/>
    </row>
    <row r="1042" spans="1:10" ht="14.1" customHeight="1" thickBot="1" x14ac:dyDescent="0.25">
      <c r="A1042" s="92"/>
      <c r="B1042" s="67" t="s">
        <v>1786</v>
      </c>
      <c r="C1042" s="86">
        <f>IF(C1041="","",IF(AND(MONTH(C1041)&gt;=1,MONTH(C1041)&lt;=3),1,IF(AND(MONTH(C1041)&gt;=4,MONTH(C1041)&lt;=6),2,IF(AND(MONTH(C1041)&gt;=7,MONTH(C1041)&lt;=9),3,4))))</f>
        <v>2</v>
      </c>
      <c r="D1042" s="92"/>
      <c r="E1042" s="67" t="s">
        <v>2417</v>
      </c>
      <c r="F1042" s="66" t="s">
        <v>11113</v>
      </c>
      <c r="G1042" s="45"/>
      <c r="H1042" s="45"/>
      <c r="I1042" s="45"/>
      <c r="J1042" s="45"/>
    </row>
    <row r="1043" spans="1:10" ht="14.1" customHeight="1" thickBot="1" x14ac:dyDescent="0.25">
      <c r="A1043" s="92"/>
      <c r="B1043" s="67" t="s">
        <v>12943</v>
      </c>
      <c r="C1043" s="76">
        <v>45061</v>
      </c>
      <c r="D1043" s="92"/>
      <c r="E1043" s="67" t="s">
        <v>3073</v>
      </c>
      <c r="F1043" s="66" t="s">
        <v>11113</v>
      </c>
      <c r="G1043" s="45"/>
      <c r="H1043" s="45"/>
      <c r="I1043" s="45"/>
      <c r="J1043" s="45"/>
    </row>
    <row r="1044" spans="1:10" ht="14.1" customHeight="1" thickBot="1" x14ac:dyDescent="0.25">
      <c r="A1044" s="92"/>
      <c r="B1044" s="67" t="s">
        <v>1786</v>
      </c>
      <c r="C1044" s="86">
        <f>IF(C1043="","",IF(AND(MONTH(C1043)&gt;=1,MONTH(C1043)&lt;=3),1,IF(AND(MONTH(C1043)&gt;=4,MONTH(C1043)&lt;=6),2,IF(AND(MONTH(C1043)&gt;=7,MONTH(C1043)&lt;=9),3,4))))</f>
        <v>2</v>
      </c>
      <c r="D1044" s="92"/>
      <c r="E1044" s="67" t="s">
        <v>13193</v>
      </c>
      <c r="F1044" s="66" t="s">
        <v>11113</v>
      </c>
      <c r="G1044" s="45"/>
      <c r="H1044" s="45"/>
      <c r="I1044" s="45"/>
      <c r="J1044" s="45"/>
    </row>
    <row r="1045" spans="1:10" ht="14.1" customHeight="1" thickBot="1" x14ac:dyDescent="0.25">
      <c r="A1045" s="45"/>
      <c r="B1045" s="45"/>
      <c r="C1045" s="45"/>
      <c r="D1045" s="45"/>
      <c r="E1045" s="45"/>
      <c r="F1045" s="45"/>
      <c r="G1045" s="45"/>
      <c r="H1045" s="45"/>
      <c r="I1045" s="45"/>
      <c r="J1045" s="45"/>
    </row>
    <row r="1046" spans="1:10" ht="14.1" customHeight="1" thickBot="1" x14ac:dyDescent="0.25">
      <c r="A1046" s="72" t="s">
        <v>15735</v>
      </c>
      <c r="B1046" s="72" t="s">
        <v>16146</v>
      </c>
      <c r="C1046" s="72" t="s">
        <v>15641</v>
      </c>
      <c r="D1046" s="72" t="s">
        <v>15251</v>
      </c>
      <c r="E1046" s="72" t="s">
        <v>6933</v>
      </c>
      <c r="F1046" s="72" t="s">
        <v>15280</v>
      </c>
      <c r="G1046" s="45"/>
      <c r="H1046" s="45"/>
      <c r="I1046" s="45"/>
      <c r="J1046" s="45"/>
    </row>
    <row r="1047" spans="1:10" ht="14.1" customHeight="1" x14ac:dyDescent="0.2">
      <c r="A1047" s="81">
        <v>10101703</v>
      </c>
      <c r="B1047" s="69" t="str">
        <f ca="1">IFERROR(INDEX(UNSPSCDes,MATCH(INDIRECT(ADDRESS(ROW(),COLUMN()-1,4)),UNSPSCCode,0)),"")</f>
        <v>Tilapia viva</v>
      </c>
      <c r="C1047" s="81" t="s">
        <v>1449</v>
      </c>
      <c r="D1047" s="81">
        <v>25000</v>
      </c>
      <c r="E1047" s="71">
        <v>7</v>
      </c>
      <c r="F1047" s="70">
        <f ca="1">INDIRECT(ADDRESS(ROW(),COLUMN()-2,4))*INDIRECT(ADDRESS(ROW(),COLUMN()-1,4))</f>
        <v>175000</v>
      </c>
      <c r="G1047" s="45"/>
      <c r="H1047" s="45"/>
      <c r="I1047" s="45"/>
      <c r="J1047" s="45"/>
    </row>
    <row r="1048" spans="1:10" ht="13.5" customHeight="1" x14ac:dyDescent="0.2">
      <c r="A1048" s="81">
        <v>10101903</v>
      </c>
      <c r="B1048" s="69" t="str">
        <f ca="1">IFERROR(INDEX(UNSPSCDes,MATCH(INDIRECT(ADDRESS(ROW(),COLUMN()-1,4)),UNSPSCCode,0)),"")</f>
        <v>Abejas</v>
      </c>
      <c r="C1048" s="81" t="s">
        <v>1449</v>
      </c>
      <c r="D1048" s="81">
        <v>18</v>
      </c>
      <c r="E1048" s="71">
        <v>2500</v>
      </c>
      <c r="F1048" s="70">
        <f ca="1">INDIRECT(ADDRESS(ROW(),COLUMN()-2,4))*INDIRECT(ADDRESS(ROW(),COLUMN()-1,4))</f>
        <v>45000</v>
      </c>
      <c r="G1048" s="45"/>
      <c r="H1048" s="45"/>
      <c r="I1048" s="45"/>
      <c r="J1048" s="45"/>
    </row>
    <row r="1049" spans="1:10" ht="14.1" customHeight="1" x14ac:dyDescent="0.2">
      <c r="A1049" s="45"/>
      <c r="B1049" s="45"/>
      <c r="C1049" s="45"/>
      <c r="D1049" s="45"/>
      <c r="E1049" s="73" t="s">
        <v>12551</v>
      </c>
      <c r="F1049" s="74">
        <f ca="1">SUM(Table361[MONTO TOTAL ESTIMADO])</f>
        <v>220000</v>
      </c>
      <c r="G1049" s="45"/>
      <c r="H1049" s="45" t="str">
        <f>C1040</f>
        <v>Bienes</v>
      </c>
      <c r="I1049" s="45" t="str">
        <f>E1040</f>
        <v>No</v>
      </c>
      <c r="J1049" s="45" t="str">
        <f>D1040</f>
        <v>Compras Menores</v>
      </c>
    </row>
    <row r="1050" spans="1:10" ht="14.1" customHeight="1" thickBot="1" x14ac:dyDescent="0.3"/>
    <row r="1051" spans="1:10" ht="33.75" customHeight="1" thickBot="1" x14ac:dyDescent="0.25">
      <c r="A1051" s="64" t="s">
        <v>16383</v>
      </c>
      <c r="B1051" s="64" t="s">
        <v>161</v>
      </c>
      <c r="C1051" s="64" t="s">
        <v>11725</v>
      </c>
      <c r="D1051" s="64" t="s">
        <v>14379</v>
      </c>
      <c r="E1051" s="64" t="s">
        <v>10963</v>
      </c>
      <c r="F1051" s="64" t="s">
        <v>11096</v>
      </c>
      <c r="G1051" s="45"/>
      <c r="H1051" s="45"/>
      <c r="I1051" s="45"/>
      <c r="J1051" s="45"/>
    </row>
    <row r="1052" spans="1:10" ht="13.5" customHeight="1" thickBot="1" x14ac:dyDescent="0.25">
      <c r="A1052" s="85" t="s">
        <v>18880</v>
      </c>
      <c r="B1052" s="85" t="s">
        <v>18881</v>
      </c>
      <c r="C1052" s="66" t="s">
        <v>17798</v>
      </c>
      <c r="D1052" s="66" t="s">
        <v>17483</v>
      </c>
      <c r="E1052" s="66" t="s">
        <v>17854</v>
      </c>
      <c r="F1052" s="66"/>
      <c r="G1052" s="45"/>
      <c r="H1052" s="45"/>
      <c r="I1052" s="45"/>
      <c r="J1052" s="45"/>
    </row>
    <row r="1053" spans="1:10" ht="14.1" customHeight="1" thickBot="1" x14ac:dyDescent="0.25">
      <c r="A1053" s="91" t="s">
        <v>14829</v>
      </c>
      <c r="B1053" s="67" t="s">
        <v>8529</v>
      </c>
      <c r="C1053" s="76">
        <v>45061</v>
      </c>
      <c r="D1053" s="91" t="s">
        <v>9387</v>
      </c>
      <c r="E1053" s="67" t="s">
        <v>13094</v>
      </c>
      <c r="F1053" s="66" t="s">
        <v>3080</v>
      </c>
      <c r="G1053" s="45"/>
      <c r="H1053" s="45"/>
      <c r="I1053" s="45"/>
      <c r="J1053" s="45"/>
    </row>
    <row r="1054" spans="1:10" ht="14.1" customHeight="1" thickBot="1" x14ac:dyDescent="0.25">
      <c r="A1054" s="92"/>
      <c r="B1054" s="67" t="s">
        <v>1786</v>
      </c>
      <c r="C1054" s="86">
        <f>IF(C1053="","",IF(AND(MONTH(C1053)&gt;=1,MONTH(C1053)&lt;=3),1,IF(AND(MONTH(C1053)&gt;=4,MONTH(C1053)&lt;=6),2,IF(AND(MONTH(C1053)&gt;=7,MONTH(C1053)&lt;=9),3,4))))</f>
        <v>2</v>
      </c>
      <c r="D1054" s="92"/>
      <c r="E1054" s="67" t="s">
        <v>2417</v>
      </c>
      <c r="F1054" s="66" t="s">
        <v>11113</v>
      </c>
      <c r="G1054" s="45"/>
      <c r="H1054" s="45"/>
      <c r="I1054" s="45"/>
      <c r="J1054" s="45"/>
    </row>
    <row r="1055" spans="1:10" ht="14.1" customHeight="1" thickBot="1" x14ac:dyDescent="0.25">
      <c r="A1055" s="92"/>
      <c r="B1055" s="67" t="s">
        <v>12943</v>
      </c>
      <c r="C1055" s="76">
        <v>45066</v>
      </c>
      <c r="D1055" s="92"/>
      <c r="E1055" s="67" t="s">
        <v>3073</v>
      </c>
      <c r="F1055" s="66" t="s">
        <v>11113</v>
      </c>
      <c r="G1055" s="45"/>
      <c r="H1055" s="45"/>
      <c r="I1055" s="45"/>
      <c r="J1055" s="45"/>
    </row>
    <row r="1056" spans="1:10" ht="14.1" customHeight="1" thickBot="1" x14ac:dyDescent="0.25">
      <c r="A1056" s="92"/>
      <c r="B1056" s="67" t="s">
        <v>1786</v>
      </c>
      <c r="C1056" s="86">
        <f>IF(C1055="","",IF(AND(MONTH(C1055)&gt;=1,MONTH(C1055)&lt;=3),1,IF(AND(MONTH(C1055)&gt;=4,MONTH(C1055)&lt;=6),2,IF(AND(MONTH(C1055)&gt;=7,MONTH(C1055)&lt;=9),3,4))))</f>
        <v>2</v>
      </c>
      <c r="D1056" s="92"/>
      <c r="E1056" s="67" t="s">
        <v>13193</v>
      </c>
      <c r="F1056" s="66" t="s">
        <v>11113</v>
      </c>
      <c r="G1056" s="45"/>
      <c r="H1056" s="45"/>
      <c r="I1056" s="45"/>
      <c r="J1056" s="45"/>
    </row>
    <row r="1057" spans="1:10" ht="14.1" customHeight="1" thickBot="1" x14ac:dyDescent="0.25">
      <c r="A1057" s="45"/>
      <c r="B1057" s="45"/>
      <c r="C1057" s="45"/>
      <c r="D1057" s="45"/>
      <c r="E1057" s="45"/>
      <c r="F1057" s="45"/>
      <c r="G1057" s="45"/>
      <c r="H1057" s="45"/>
      <c r="I1057" s="45"/>
      <c r="J1057" s="45"/>
    </row>
    <row r="1058" spans="1:10" ht="14.1" customHeight="1" thickBot="1" x14ac:dyDescent="0.25">
      <c r="A1058" s="72" t="s">
        <v>15735</v>
      </c>
      <c r="B1058" s="72" t="s">
        <v>16146</v>
      </c>
      <c r="C1058" s="72" t="s">
        <v>15641</v>
      </c>
      <c r="D1058" s="72" t="s">
        <v>15251</v>
      </c>
      <c r="E1058" s="72" t="s">
        <v>6933</v>
      </c>
      <c r="F1058" s="72" t="s">
        <v>15280</v>
      </c>
      <c r="G1058" s="45"/>
      <c r="H1058" s="45"/>
      <c r="I1058" s="45"/>
      <c r="J1058" s="45"/>
    </row>
    <row r="1059" spans="1:10" ht="14.1" customHeight="1" x14ac:dyDescent="0.2">
      <c r="A1059" s="81">
        <v>10121702</v>
      </c>
      <c r="B1059" s="69" t="str">
        <f t="shared" ref="B1059:B1077" ca="1" si="38">IFERROR(INDEX(UNSPSCDes,MATCH(INDIRECT(ADDRESS(ROW(),COLUMN()-1,4)),UNSPSCCode,0)),"")</f>
        <v>Alimento granulado para peces</v>
      </c>
      <c r="C1059" s="81" t="s">
        <v>1780</v>
      </c>
      <c r="D1059" s="81">
        <v>25</v>
      </c>
      <c r="E1059" s="71">
        <v>2000</v>
      </c>
      <c r="F1059" s="70">
        <f t="shared" ref="F1059:F1077" ca="1" si="39">INDIRECT(ADDRESS(ROW(),COLUMN()-2,4))*INDIRECT(ADDRESS(ROW(),COLUMN()-1,4))</f>
        <v>50000</v>
      </c>
      <c r="G1059" s="45"/>
      <c r="H1059" s="45"/>
      <c r="I1059" s="45"/>
      <c r="J1059" s="45"/>
    </row>
    <row r="1060" spans="1:10" ht="13.5" customHeight="1" x14ac:dyDescent="0.2">
      <c r="A1060" s="81">
        <v>21102401</v>
      </c>
      <c r="B1060" s="69" t="str">
        <f t="shared" ca="1" si="38"/>
        <v>Equipo para apicultura</v>
      </c>
      <c r="C1060" s="81" t="s">
        <v>1449</v>
      </c>
      <c r="D1060" s="81">
        <v>18</v>
      </c>
      <c r="E1060" s="71">
        <v>3500</v>
      </c>
      <c r="F1060" s="70">
        <f t="shared" ca="1" si="39"/>
        <v>63000</v>
      </c>
      <c r="G1060" s="45"/>
      <c r="H1060" s="45"/>
      <c r="I1060" s="45"/>
      <c r="J1060" s="45"/>
    </row>
    <row r="1061" spans="1:10" ht="13.5" customHeight="1" x14ac:dyDescent="0.2">
      <c r="A1061" s="81">
        <v>21102401</v>
      </c>
      <c r="B1061" s="69" t="str">
        <f t="shared" ca="1" si="38"/>
        <v>Equipo para apicultura</v>
      </c>
      <c r="C1061" s="81" t="s">
        <v>1449</v>
      </c>
      <c r="D1061" s="81">
        <v>1</v>
      </c>
      <c r="E1061" s="71">
        <v>3200</v>
      </c>
      <c r="F1061" s="70">
        <f t="shared" ca="1" si="39"/>
        <v>3200</v>
      </c>
      <c r="G1061" s="45"/>
      <c r="H1061" s="45"/>
      <c r="I1061" s="45"/>
      <c r="J1061" s="45"/>
    </row>
    <row r="1062" spans="1:10" ht="13.5" customHeight="1" x14ac:dyDescent="0.2">
      <c r="A1062" s="81">
        <v>21102401</v>
      </c>
      <c r="B1062" s="69" t="str">
        <f t="shared" ca="1" si="38"/>
        <v>Equipo para apicultura</v>
      </c>
      <c r="C1062" s="81" t="s">
        <v>1449</v>
      </c>
      <c r="D1062" s="81">
        <v>200</v>
      </c>
      <c r="E1062" s="71">
        <v>50</v>
      </c>
      <c r="F1062" s="70">
        <f t="shared" ca="1" si="39"/>
        <v>10000</v>
      </c>
      <c r="G1062" s="45"/>
      <c r="H1062" s="45"/>
      <c r="I1062" s="45"/>
      <c r="J1062" s="45"/>
    </row>
    <row r="1063" spans="1:10" ht="13.5" customHeight="1" x14ac:dyDescent="0.2">
      <c r="A1063" s="81">
        <v>23151821</v>
      </c>
      <c r="B1063" s="69" t="str">
        <f t="shared" ca="1" si="38"/>
        <v>Adaptador de cartucho filtro</v>
      </c>
      <c r="C1063" s="81" t="s">
        <v>1449</v>
      </c>
      <c r="D1063" s="81">
        <v>1</v>
      </c>
      <c r="E1063" s="71">
        <v>11400</v>
      </c>
      <c r="F1063" s="70">
        <f t="shared" ca="1" si="39"/>
        <v>11400</v>
      </c>
      <c r="G1063" s="45"/>
      <c r="H1063" s="45"/>
      <c r="I1063" s="45"/>
      <c r="J1063" s="45"/>
    </row>
    <row r="1064" spans="1:10" ht="13.5" customHeight="1" x14ac:dyDescent="0.2">
      <c r="A1064" s="81">
        <v>23151821</v>
      </c>
      <c r="B1064" s="69" t="str">
        <f t="shared" ca="1" si="38"/>
        <v>Adaptador de cartucho filtro</v>
      </c>
      <c r="C1064" s="81" t="s">
        <v>1449</v>
      </c>
      <c r="D1064" s="81">
        <v>1</v>
      </c>
      <c r="E1064" s="71">
        <v>670</v>
      </c>
      <c r="F1064" s="70">
        <f t="shared" ca="1" si="39"/>
        <v>670</v>
      </c>
      <c r="G1064" s="45"/>
      <c r="H1064" s="45"/>
      <c r="I1064" s="45"/>
      <c r="J1064" s="45"/>
    </row>
    <row r="1065" spans="1:10" ht="13.5" customHeight="1" x14ac:dyDescent="0.2">
      <c r="A1065" s="81">
        <v>26121524</v>
      </c>
      <c r="B1065" s="69" t="str">
        <f t="shared" ca="1" si="38"/>
        <v>Alambre aislado o forrado</v>
      </c>
      <c r="C1065" s="81" t="s">
        <v>1780</v>
      </c>
      <c r="D1065" s="81">
        <v>45</v>
      </c>
      <c r="E1065" s="71">
        <v>3710</v>
      </c>
      <c r="F1065" s="70">
        <f t="shared" ca="1" si="39"/>
        <v>166950</v>
      </c>
      <c r="G1065" s="45"/>
      <c r="H1065" s="45"/>
      <c r="I1065" s="45"/>
      <c r="J1065" s="45"/>
    </row>
    <row r="1066" spans="1:10" ht="13.5" customHeight="1" x14ac:dyDescent="0.2">
      <c r="A1066" s="81">
        <v>26121524</v>
      </c>
      <c r="B1066" s="69" t="str">
        <f t="shared" ca="1" si="38"/>
        <v>Alambre aislado o forrado</v>
      </c>
      <c r="C1066" s="81" t="s">
        <v>1780</v>
      </c>
      <c r="D1066" s="81">
        <v>60</v>
      </c>
      <c r="E1066" s="71">
        <v>3710</v>
      </c>
      <c r="F1066" s="70">
        <f t="shared" ca="1" si="39"/>
        <v>222600</v>
      </c>
      <c r="G1066" s="45"/>
      <c r="H1066" s="45"/>
      <c r="I1066" s="45"/>
      <c r="J1066" s="45"/>
    </row>
    <row r="1067" spans="1:10" ht="13.5" customHeight="1" x14ac:dyDescent="0.2">
      <c r="A1067" s="81">
        <v>27112120</v>
      </c>
      <c r="B1067" s="69" t="str">
        <f t="shared" ca="1" si="38"/>
        <v>Grapas c</v>
      </c>
      <c r="C1067" s="81" t="s">
        <v>15636</v>
      </c>
      <c r="D1067" s="81">
        <v>30</v>
      </c>
      <c r="E1067" s="71">
        <v>75</v>
      </c>
      <c r="F1067" s="70">
        <f t="shared" ca="1" si="39"/>
        <v>2250</v>
      </c>
      <c r="G1067" s="45"/>
      <c r="H1067" s="45"/>
      <c r="I1067" s="45"/>
      <c r="J1067" s="45"/>
    </row>
    <row r="1068" spans="1:10" ht="13.5" customHeight="1" x14ac:dyDescent="0.2">
      <c r="A1068" s="81">
        <v>30103608</v>
      </c>
      <c r="B1068" s="69" t="str">
        <f t="shared" ca="1" si="38"/>
        <v>Postes de madera o postes telefónicos</v>
      </c>
      <c r="C1068" s="81" t="s">
        <v>1449</v>
      </c>
      <c r="D1068" s="81">
        <v>3000</v>
      </c>
      <c r="E1068" s="71">
        <v>125</v>
      </c>
      <c r="F1068" s="70">
        <f t="shared" ca="1" si="39"/>
        <v>375000</v>
      </c>
      <c r="G1068" s="45"/>
      <c r="H1068" s="45"/>
      <c r="I1068" s="45"/>
      <c r="J1068" s="45"/>
    </row>
    <row r="1069" spans="1:10" ht="13.5" customHeight="1" x14ac:dyDescent="0.2">
      <c r="A1069" s="81">
        <v>31231313</v>
      </c>
      <c r="B1069" s="69" t="str">
        <f t="shared" ca="1" si="38"/>
        <v>Tubería de plástico</v>
      </c>
      <c r="C1069" s="81" t="s">
        <v>1449</v>
      </c>
      <c r="D1069" s="81">
        <v>24</v>
      </c>
      <c r="E1069" s="71">
        <v>475</v>
      </c>
      <c r="F1069" s="70">
        <f t="shared" ca="1" si="39"/>
        <v>11400</v>
      </c>
      <c r="G1069" s="45"/>
      <c r="H1069" s="45"/>
      <c r="I1069" s="45"/>
      <c r="J1069" s="45"/>
    </row>
    <row r="1070" spans="1:10" ht="13.5" customHeight="1" x14ac:dyDescent="0.2">
      <c r="A1070" s="81">
        <v>31231313</v>
      </c>
      <c r="B1070" s="69" t="str">
        <f t="shared" ca="1" si="38"/>
        <v>Tubería de plástico</v>
      </c>
      <c r="C1070" s="81" t="s">
        <v>1449</v>
      </c>
      <c r="D1070" s="81">
        <v>55</v>
      </c>
      <c r="E1070" s="71">
        <v>580</v>
      </c>
      <c r="F1070" s="70">
        <f t="shared" ca="1" si="39"/>
        <v>31900</v>
      </c>
      <c r="G1070" s="45"/>
      <c r="H1070" s="45"/>
      <c r="I1070" s="45"/>
      <c r="J1070" s="45"/>
    </row>
    <row r="1071" spans="1:10" ht="13.5" customHeight="1" x14ac:dyDescent="0.2">
      <c r="A1071" s="81">
        <v>40142008</v>
      </c>
      <c r="B1071" s="69" t="str">
        <f t="shared" ca="1" si="38"/>
        <v>Mangueras de agua</v>
      </c>
      <c r="C1071" s="81" t="s">
        <v>4735</v>
      </c>
      <c r="D1071" s="81">
        <v>16</v>
      </c>
      <c r="E1071" s="71">
        <v>5750</v>
      </c>
      <c r="F1071" s="70">
        <f t="shared" ca="1" si="39"/>
        <v>92000</v>
      </c>
      <c r="G1071" s="45"/>
      <c r="H1071" s="45"/>
      <c r="I1071" s="45"/>
      <c r="J1071" s="45"/>
    </row>
    <row r="1072" spans="1:10" ht="13.5" customHeight="1" x14ac:dyDescent="0.2">
      <c r="A1072" s="81">
        <v>40142008</v>
      </c>
      <c r="B1072" s="69" t="str">
        <f t="shared" ca="1" si="38"/>
        <v>Mangueras de agua</v>
      </c>
      <c r="C1072" s="81" t="s">
        <v>13265</v>
      </c>
      <c r="D1072" s="81">
        <v>320</v>
      </c>
      <c r="E1072" s="71">
        <v>94</v>
      </c>
      <c r="F1072" s="70">
        <f t="shared" ca="1" si="39"/>
        <v>30080</v>
      </c>
      <c r="G1072" s="45"/>
      <c r="H1072" s="45"/>
      <c r="I1072" s="45"/>
      <c r="J1072" s="45"/>
    </row>
    <row r="1073" spans="1:10" ht="13.5" customHeight="1" x14ac:dyDescent="0.2">
      <c r="A1073" s="81">
        <v>40142315</v>
      </c>
      <c r="B1073" s="69" t="str">
        <f t="shared" ca="1" si="38"/>
        <v>Acoplamientos de tubería</v>
      </c>
      <c r="C1073" s="81" t="s">
        <v>1449</v>
      </c>
      <c r="D1073" s="81">
        <v>70</v>
      </c>
      <c r="E1073" s="71">
        <v>94</v>
      </c>
      <c r="F1073" s="70">
        <f t="shared" ca="1" si="39"/>
        <v>6580</v>
      </c>
      <c r="G1073" s="45"/>
      <c r="H1073" s="45"/>
      <c r="I1073" s="45"/>
      <c r="J1073" s="45"/>
    </row>
    <row r="1074" spans="1:10" ht="13.5" customHeight="1" x14ac:dyDescent="0.2">
      <c r="A1074" s="81">
        <v>40142315</v>
      </c>
      <c r="B1074" s="69" t="str">
        <f t="shared" ca="1" si="38"/>
        <v>Acoplamientos de tubería</v>
      </c>
      <c r="C1074" s="81" t="s">
        <v>1449</v>
      </c>
      <c r="D1074" s="81">
        <v>72</v>
      </c>
      <c r="E1074" s="71">
        <v>85</v>
      </c>
      <c r="F1074" s="70">
        <f t="shared" ca="1" si="39"/>
        <v>6120</v>
      </c>
      <c r="G1074" s="45"/>
      <c r="H1074" s="45"/>
      <c r="I1074" s="45"/>
      <c r="J1074" s="45"/>
    </row>
    <row r="1075" spans="1:10" ht="13.5" customHeight="1" x14ac:dyDescent="0.2">
      <c r="A1075" s="81">
        <v>40151510</v>
      </c>
      <c r="B1075" s="69" t="str">
        <f t="shared" ca="1" si="38"/>
        <v>Bombas de agua</v>
      </c>
      <c r="C1075" s="81" t="s">
        <v>1449</v>
      </c>
      <c r="D1075" s="81">
        <v>1</v>
      </c>
      <c r="E1075" s="71">
        <v>34000</v>
      </c>
      <c r="F1075" s="70">
        <f t="shared" ca="1" si="39"/>
        <v>34000</v>
      </c>
      <c r="G1075" s="45"/>
      <c r="H1075" s="45"/>
      <c r="I1075" s="45"/>
      <c r="J1075" s="45"/>
    </row>
    <row r="1076" spans="1:10" ht="13.5" customHeight="1" x14ac:dyDescent="0.2">
      <c r="A1076" s="81">
        <v>44121618</v>
      </c>
      <c r="B1076" s="69" t="str">
        <f t="shared" ca="1" si="38"/>
        <v>Tijeras</v>
      </c>
      <c r="C1076" s="81" t="s">
        <v>1449</v>
      </c>
      <c r="D1076" s="81">
        <v>3</v>
      </c>
      <c r="E1076" s="71">
        <v>550</v>
      </c>
      <c r="F1076" s="70">
        <f t="shared" ca="1" si="39"/>
        <v>1650</v>
      </c>
      <c r="G1076" s="45"/>
      <c r="H1076" s="45"/>
      <c r="I1076" s="45"/>
      <c r="J1076" s="45"/>
    </row>
    <row r="1077" spans="1:10" ht="13.5" customHeight="1" x14ac:dyDescent="0.2">
      <c r="A1077" s="81">
        <v>46181503</v>
      </c>
      <c r="B1077" s="69" t="str">
        <f t="shared" ca="1" si="38"/>
        <v>Overoles de protección</v>
      </c>
      <c r="C1077" s="81" t="s">
        <v>1449</v>
      </c>
      <c r="D1077" s="81">
        <v>2</v>
      </c>
      <c r="E1077" s="71">
        <v>3700</v>
      </c>
      <c r="F1077" s="70">
        <f t="shared" ca="1" si="39"/>
        <v>7400</v>
      </c>
      <c r="G1077" s="45"/>
      <c r="H1077" s="45"/>
      <c r="I1077" s="45"/>
      <c r="J1077" s="45"/>
    </row>
    <row r="1078" spans="1:10" ht="14.1" customHeight="1" x14ac:dyDescent="0.2">
      <c r="A1078" s="45"/>
      <c r="B1078" s="45"/>
      <c r="C1078" s="45"/>
      <c r="D1078" s="45"/>
      <c r="E1078" s="73" t="s">
        <v>12551</v>
      </c>
      <c r="F1078" s="74">
        <f ca="1">SUM(Table362[MONTO TOTAL ESTIMADO])</f>
        <v>1126200</v>
      </c>
      <c r="G1078" s="45"/>
      <c r="H1078" s="45" t="str">
        <f>C1052</f>
        <v>Bienes</v>
      </c>
      <c r="I1078" s="45" t="str">
        <f>E1052</f>
        <v>No</v>
      </c>
      <c r="J1078" s="45" t="str">
        <f>D1052</f>
        <v>Compras Menores</v>
      </c>
    </row>
    <row r="1079" spans="1:10" ht="14.1" customHeight="1" thickBot="1" x14ac:dyDescent="0.3"/>
    <row r="1080" spans="1:10" ht="33.75" customHeight="1" thickBot="1" x14ac:dyDescent="0.25">
      <c r="A1080" s="64" t="s">
        <v>16383</v>
      </c>
      <c r="B1080" s="64" t="s">
        <v>161</v>
      </c>
      <c r="C1080" s="64" t="s">
        <v>11725</v>
      </c>
      <c r="D1080" s="64" t="s">
        <v>14379</v>
      </c>
      <c r="E1080" s="64" t="s">
        <v>10963</v>
      </c>
      <c r="F1080" s="64" t="s">
        <v>11096</v>
      </c>
      <c r="G1080" s="45"/>
      <c r="H1080" s="45"/>
      <c r="I1080" s="45"/>
      <c r="J1080" s="45"/>
    </row>
    <row r="1081" spans="1:10" ht="13.5" customHeight="1" thickBot="1" x14ac:dyDescent="0.25">
      <c r="A1081" s="85" t="s">
        <v>18878</v>
      </c>
      <c r="B1081" s="66" t="s">
        <v>18879</v>
      </c>
      <c r="C1081" s="66" t="s">
        <v>17798</v>
      </c>
      <c r="D1081" s="66" t="s">
        <v>17483</v>
      </c>
      <c r="E1081" s="66" t="s">
        <v>17854</v>
      </c>
      <c r="F1081" s="66"/>
      <c r="G1081" s="45"/>
      <c r="H1081" s="45"/>
      <c r="I1081" s="45"/>
      <c r="J1081" s="45"/>
    </row>
    <row r="1082" spans="1:10" ht="14.1" customHeight="1" thickBot="1" x14ac:dyDescent="0.25">
      <c r="A1082" s="91" t="s">
        <v>14829</v>
      </c>
      <c r="B1082" s="67" t="s">
        <v>8529</v>
      </c>
      <c r="C1082" s="76">
        <v>45148</v>
      </c>
      <c r="D1082" s="91" t="s">
        <v>9387</v>
      </c>
      <c r="E1082" s="67" t="s">
        <v>13094</v>
      </c>
      <c r="F1082" s="66" t="s">
        <v>3080</v>
      </c>
      <c r="G1082" s="45"/>
      <c r="H1082" s="45"/>
      <c r="I1082" s="45"/>
      <c r="J1082" s="45"/>
    </row>
    <row r="1083" spans="1:10" ht="14.1" customHeight="1" thickBot="1" x14ac:dyDescent="0.25">
      <c r="A1083" s="92"/>
      <c r="B1083" s="67" t="s">
        <v>1786</v>
      </c>
      <c r="C1083" s="86">
        <f>IF(C1082="","",IF(AND(MONTH(C1082)&gt;=1,MONTH(C1082)&lt;=3),1,IF(AND(MONTH(C1082)&gt;=4,MONTH(C1082)&lt;=6),2,IF(AND(MONTH(C1082)&gt;=7,MONTH(C1082)&lt;=9),3,4))))</f>
        <v>3</v>
      </c>
      <c r="D1083" s="92"/>
      <c r="E1083" s="67" t="s">
        <v>2417</v>
      </c>
      <c r="F1083" s="66" t="s">
        <v>11113</v>
      </c>
      <c r="G1083" s="45"/>
      <c r="H1083" s="45"/>
      <c r="I1083" s="45"/>
      <c r="J1083" s="45"/>
    </row>
    <row r="1084" spans="1:10" ht="14.1" customHeight="1" thickBot="1" x14ac:dyDescent="0.25">
      <c r="A1084" s="92"/>
      <c r="B1084" s="67" t="s">
        <v>12943</v>
      </c>
      <c r="C1084" s="76">
        <v>45153</v>
      </c>
      <c r="D1084" s="92"/>
      <c r="E1084" s="67" t="s">
        <v>3073</v>
      </c>
      <c r="F1084" s="66" t="s">
        <v>11113</v>
      </c>
      <c r="G1084" s="45"/>
      <c r="H1084" s="45"/>
      <c r="I1084" s="45"/>
      <c r="J1084" s="45"/>
    </row>
    <row r="1085" spans="1:10" ht="14.1" customHeight="1" thickBot="1" x14ac:dyDescent="0.25">
      <c r="A1085" s="92"/>
      <c r="B1085" s="67" t="s">
        <v>1786</v>
      </c>
      <c r="C1085" s="86">
        <f>IF(C1084="","",IF(AND(MONTH(C1084)&gt;=1,MONTH(C1084)&lt;=3),1,IF(AND(MONTH(C1084)&gt;=4,MONTH(C1084)&lt;=6),2,IF(AND(MONTH(C1084)&gt;=7,MONTH(C1084)&lt;=9),3,4))))</f>
        <v>3</v>
      </c>
      <c r="D1085" s="92"/>
      <c r="E1085" s="67" t="s">
        <v>13193</v>
      </c>
      <c r="F1085" s="66" t="s">
        <v>11113</v>
      </c>
      <c r="G1085" s="45"/>
      <c r="H1085" s="45"/>
      <c r="I1085" s="45"/>
      <c r="J1085" s="45"/>
    </row>
    <row r="1086" spans="1:10" ht="14.1" customHeight="1" thickBot="1" x14ac:dyDescent="0.25">
      <c r="A1086" s="45"/>
      <c r="B1086" s="45"/>
      <c r="C1086" s="45"/>
      <c r="D1086" s="45"/>
      <c r="E1086" s="45"/>
      <c r="F1086" s="45"/>
      <c r="G1086" s="45"/>
      <c r="H1086" s="45"/>
      <c r="I1086" s="45"/>
      <c r="J1086" s="45"/>
    </row>
    <row r="1087" spans="1:10" ht="14.1" customHeight="1" thickBot="1" x14ac:dyDescent="0.25">
      <c r="A1087" s="72" t="s">
        <v>15735</v>
      </c>
      <c r="B1087" s="72" t="s">
        <v>16146</v>
      </c>
      <c r="C1087" s="72" t="s">
        <v>15641</v>
      </c>
      <c r="D1087" s="72" t="s">
        <v>15251</v>
      </c>
      <c r="E1087" s="72" t="s">
        <v>6933</v>
      </c>
      <c r="F1087" s="72" t="s">
        <v>15280</v>
      </c>
      <c r="G1087" s="45"/>
      <c r="H1087" s="45"/>
      <c r="I1087" s="45"/>
      <c r="J1087" s="45"/>
    </row>
    <row r="1088" spans="1:10" ht="14.1" customHeight="1" x14ac:dyDescent="0.2">
      <c r="A1088" s="81">
        <v>10101703</v>
      </c>
      <c r="B1088" s="69" t="str">
        <f ca="1">IFERROR(INDEX(UNSPSCDes,MATCH(INDIRECT(ADDRESS(ROW(),COLUMN()-1,4)),UNSPSCCode,0)),"")</f>
        <v>Tilapia viva</v>
      </c>
      <c r="C1088" s="81" t="s">
        <v>1449</v>
      </c>
      <c r="D1088" s="81">
        <v>25000</v>
      </c>
      <c r="E1088" s="71">
        <v>7</v>
      </c>
      <c r="F1088" s="70">
        <f ca="1">INDIRECT(ADDRESS(ROW(),COLUMN()-2,4))*INDIRECT(ADDRESS(ROW(),COLUMN()-1,4))</f>
        <v>175000</v>
      </c>
      <c r="G1088" s="45"/>
      <c r="H1088" s="45"/>
      <c r="I1088" s="45"/>
      <c r="J1088" s="45"/>
    </row>
    <row r="1089" spans="1:10" ht="13.5" customHeight="1" x14ac:dyDescent="0.2">
      <c r="A1089" s="81">
        <v>10101903</v>
      </c>
      <c r="B1089" s="69" t="str">
        <f ca="1">IFERROR(INDEX(UNSPSCDes,MATCH(INDIRECT(ADDRESS(ROW(),COLUMN()-1,4)),UNSPSCCode,0)),"")</f>
        <v>Abejas</v>
      </c>
      <c r="C1089" s="81" t="s">
        <v>1449</v>
      </c>
      <c r="D1089" s="81">
        <v>18</v>
      </c>
      <c r="E1089" s="71">
        <v>2500</v>
      </c>
      <c r="F1089" s="70">
        <f ca="1">INDIRECT(ADDRESS(ROW(),COLUMN()-2,4))*INDIRECT(ADDRESS(ROW(),COLUMN()-1,4))</f>
        <v>45000</v>
      </c>
      <c r="G1089" s="45"/>
      <c r="H1089" s="45"/>
      <c r="I1089" s="45"/>
      <c r="J1089" s="45"/>
    </row>
    <row r="1090" spans="1:10" ht="14.1" customHeight="1" x14ac:dyDescent="0.2">
      <c r="A1090" s="45"/>
      <c r="B1090" s="45"/>
      <c r="C1090" s="45"/>
      <c r="D1090" s="45"/>
      <c r="E1090" s="73" t="s">
        <v>12551</v>
      </c>
      <c r="F1090" s="74">
        <f ca="1">SUM(Table363[MONTO TOTAL ESTIMADO])</f>
        <v>220000</v>
      </c>
      <c r="G1090" s="45"/>
      <c r="H1090" s="45" t="str">
        <f>C1081</f>
        <v>Bienes</v>
      </c>
      <c r="I1090" s="45" t="str">
        <f>E1081</f>
        <v>No</v>
      </c>
      <c r="J1090" s="45" t="str">
        <f>D1081</f>
        <v>Compras Menores</v>
      </c>
    </row>
    <row r="1091" spans="1:10" ht="14.1" customHeight="1" thickBot="1" x14ac:dyDescent="0.3"/>
    <row r="1092" spans="1:10" ht="33.75" customHeight="1" thickBot="1" x14ac:dyDescent="0.25">
      <c r="A1092" s="64" t="s">
        <v>16383</v>
      </c>
      <c r="B1092" s="64" t="s">
        <v>161</v>
      </c>
      <c r="C1092" s="64" t="s">
        <v>11725</v>
      </c>
      <c r="D1092" s="64" t="s">
        <v>14379</v>
      </c>
      <c r="E1092" s="64" t="s">
        <v>10963</v>
      </c>
      <c r="F1092" s="64" t="s">
        <v>11096</v>
      </c>
      <c r="G1092" s="45"/>
      <c r="H1092" s="45"/>
      <c r="I1092" s="45"/>
      <c r="J1092" s="45"/>
    </row>
    <row r="1093" spans="1:10" ht="13.5" customHeight="1" thickBot="1" x14ac:dyDescent="0.25">
      <c r="A1093" s="85" t="s">
        <v>18882</v>
      </c>
      <c r="B1093" s="66" t="s">
        <v>18881</v>
      </c>
      <c r="C1093" s="66" t="s">
        <v>17798</v>
      </c>
      <c r="D1093" s="66" t="s">
        <v>17483</v>
      </c>
      <c r="E1093" s="66" t="s">
        <v>17854</v>
      </c>
      <c r="F1093" s="66"/>
      <c r="G1093" s="45"/>
      <c r="H1093" s="45"/>
      <c r="I1093" s="45"/>
      <c r="J1093" s="45"/>
    </row>
    <row r="1094" spans="1:10" ht="14.1" customHeight="1" thickBot="1" x14ac:dyDescent="0.25">
      <c r="A1094" s="91" t="s">
        <v>14829</v>
      </c>
      <c r="B1094" s="67" t="s">
        <v>8529</v>
      </c>
      <c r="C1094" s="76">
        <v>45153</v>
      </c>
      <c r="D1094" s="91" t="s">
        <v>9387</v>
      </c>
      <c r="E1094" s="67" t="s">
        <v>13094</v>
      </c>
      <c r="F1094" s="66" t="s">
        <v>3080</v>
      </c>
      <c r="G1094" s="45"/>
      <c r="H1094" s="45"/>
      <c r="I1094" s="45"/>
      <c r="J1094" s="45"/>
    </row>
    <row r="1095" spans="1:10" ht="14.1" customHeight="1" thickBot="1" x14ac:dyDescent="0.25">
      <c r="A1095" s="92"/>
      <c r="B1095" s="67" t="s">
        <v>1786</v>
      </c>
      <c r="C1095" s="86">
        <f>IF(C1094="","",IF(AND(MONTH(C1094)&gt;=1,MONTH(C1094)&lt;=3),1,IF(AND(MONTH(C1094)&gt;=4,MONTH(C1094)&lt;=6),2,IF(AND(MONTH(C1094)&gt;=7,MONTH(C1094)&lt;=9),3,4))))</f>
        <v>3</v>
      </c>
      <c r="D1095" s="92"/>
      <c r="E1095" s="67" t="s">
        <v>2417</v>
      </c>
      <c r="F1095" s="66" t="s">
        <v>11113</v>
      </c>
      <c r="G1095" s="45"/>
      <c r="H1095" s="45"/>
      <c r="I1095" s="45"/>
      <c r="J1095" s="45"/>
    </row>
    <row r="1096" spans="1:10" ht="14.1" customHeight="1" thickBot="1" x14ac:dyDescent="0.25">
      <c r="A1096" s="92"/>
      <c r="B1096" s="67" t="s">
        <v>12943</v>
      </c>
      <c r="C1096" s="76">
        <v>45158</v>
      </c>
      <c r="D1096" s="92"/>
      <c r="E1096" s="67" t="s">
        <v>3073</v>
      </c>
      <c r="F1096" s="66" t="s">
        <v>11113</v>
      </c>
      <c r="G1096" s="45"/>
      <c r="H1096" s="45"/>
      <c r="I1096" s="45"/>
      <c r="J1096" s="45"/>
    </row>
    <row r="1097" spans="1:10" ht="14.1" customHeight="1" thickBot="1" x14ac:dyDescent="0.25">
      <c r="A1097" s="92"/>
      <c r="B1097" s="67" t="s">
        <v>1786</v>
      </c>
      <c r="C1097" s="86">
        <f>IF(C1096="","",IF(AND(MONTH(C1096)&gt;=1,MONTH(C1096)&lt;=3),1,IF(AND(MONTH(C1096)&gt;=4,MONTH(C1096)&lt;=6),2,IF(AND(MONTH(C1096)&gt;=7,MONTH(C1096)&lt;=9),3,4))))</f>
        <v>3</v>
      </c>
      <c r="D1097" s="92"/>
      <c r="E1097" s="67" t="s">
        <v>13193</v>
      </c>
      <c r="F1097" s="66" t="s">
        <v>11113</v>
      </c>
      <c r="G1097" s="45"/>
      <c r="H1097" s="45"/>
      <c r="I1097" s="45"/>
      <c r="J1097" s="45"/>
    </row>
    <row r="1098" spans="1:10" ht="14.1" customHeight="1" thickBot="1" x14ac:dyDescent="0.25">
      <c r="A1098" s="45"/>
      <c r="B1098" s="45"/>
      <c r="C1098" s="45"/>
      <c r="D1098" s="45"/>
      <c r="E1098" s="45"/>
      <c r="F1098" s="45"/>
      <c r="G1098" s="45"/>
      <c r="H1098" s="45"/>
      <c r="I1098" s="45"/>
      <c r="J1098" s="45"/>
    </row>
    <row r="1099" spans="1:10" ht="14.1" customHeight="1" thickBot="1" x14ac:dyDescent="0.25">
      <c r="A1099" s="72" t="s">
        <v>15735</v>
      </c>
      <c r="B1099" s="72" t="s">
        <v>16146</v>
      </c>
      <c r="C1099" s="72" t="s">
        <v>15641</v>
      </c>
      <c r="D1099" s="72" t="s">
        <v>15251</v>
      </c>
      <c r="E1099" s="72" t="s">
        <v>6933</v>
      </c>
      <c r="F1099" s="72" t="s">
        <v>15280</v>
      </c>
      <c r="G1099" s="45"/>
      <c r="H1099" s="45"/>
      <c r="I1099" s="45"/>
      <c r="J1099" s="45"/>
    </row>
    <row r="1100" spans="1:10" ht="14.1" customHeight="1" x14ac:dyDescent="0.2">
      <c r="A1100" s="81">
        <v>10121702</v>
      </c>
      <c r="B1100" s="69" t="str">
        <f t="shared" ref="B1100:B1136" ca="1" si="40">IFERROR(INDEX(UNSPSCDes,MATCH(INDIRECT(ADDRESS(ROW(),COLUMN()-1,4)),UNSPSCCode,0)),"")</f>
        <v>Alimento granulado para peces</v>
      </c>
      <c r="C1100" s="81" t="s">
        <v>1780</v>
      </c>
      <c r="D1100" s="81">
        <v>25</v>
      </c>
      <c r="E1100" s="71">
        <v>2000</v>
      </c>
      <c r="F1100" s="70">
        <f t="shared" ref="F1100:F1136" ca="1" si="41">INDIRECT(ADDRESS(ROW(),COLUMN()-2,4))*INDIRECT(ADDRESS(ROW(),COLUMN()-1,4))</f>
        <v>50000</v>
      </c>
      <c r="G1100" s="45"/>
      <c r="H1100" s="45"/>
      <c r="I1100" s="45"/>
      <c r="J1100" s="45"/>
    </row>
    <row r="1101" spans="1:10" ht="13.5" customHeight="1" x14ac:dyDescent="0.2">
      <c r="A1101" s="81">
        <v>10121901</v>
      </c>
      <c r="B1101" s="69" t="str">
        <f t="shared" ca="1" si="40"/>
        <v>Comida granulada para roedores</v>
      </c>
      <c r="C1101" s="81" t="s">
        <v>1780</v>
      </c>
      <c r="D1101" s="81">
        <v>80</v>
      </c>
      <c r="E1101" s="71">
        <v>1400</v>
      </c>
      <c r="F1101" s="70">
        <f t="shared" ca="1" si="41"/>
        <v>112000</v>
      </c>
      <c r="G1101" s="45"/>
      <c r="H1101" s="45"/>
      <c r="I1101" s="45"/>
      <c r="J1101" s="45"/>
    </row>
    <row r="1102" spans="1:10" ht="13.5" customHeight="1" x14ac:dyDescent="0.2">
      <c r="A1102" s="81">
        <v>10152001</v>
      </c>
      <c r="B1102" s="69" t="str">
        <f t="shared" ca="1" si="40"/>
        <v>Semillas o esquejes de árboles frutales</v>
      </c>
      <c r="C1102" s="81" t="s">
        <v>7438</v>
      </c>
      <c r="D1102" s="81">
        <v>41</v>
      </c>
      <c r="E1102" s="71">
        <v>950</v>
      </c>
      <c r="F1102" s="70">
        <f t="shared" ca="1" si="41"/>
        <v>38950</v>
      </c>
      <c r="G1102" s="45"/>
      <c r="H1102" s="45"/>
      <c r="I1102" s="45"/>
      <c r="J1102" s="45"/>
    </row>
    <row r="1103" spans="1:10" ht="13.5" customHeight="1" x14ac:dyDescent="0.2">
      <c r="A1103" s="81">
        <v>10171605</v>
      </c>
      <c r="B1103" s="69" t="str">
        <f t="shared" ca="1" si="40"/>
        <v>Mezclas de nitrógeno – fósforo – potasio – npk</v>
      </c>
      <c r="C1103" s="81" t="s">
        <v>7438</v>
      </c>
      <c r="D1103" s="81">
        <v>20</v>
      </c>
      <c r="E1103" s="71">
        <v>55</v>
      </c>
      <c r="F1103" s="70">
        <f t="shared" ca="1" si="41"/>
        <v>1100</v>
      </c>
      <c r="G1103" s="45"/>
      <c r="H1103" s="45"/>
      <c r="I1103" s="45"/>
      <c r="J1103" s="45"/>
    </row>
    <row r="1104" spans="1:10" ht="13.5" customHeight="1" x14ac:dyDescent="0.2">
      <c r="A1104" s="81">
        <v>10171605</v>
      </c>
      <c r="B1104" s="69" t="str">
        <f t="shared" ca="1" si="40"/>
        <v>Mezclas de nitrógeno – fósforo – potasio – npk</v>
      </c>
      <c r="C1104" s="81" t="s">
        <v>1780</v>
      </c>
      <c r="D1104" s="81">
        <v>10</v>
      </c>
      <c r="E1104" s="71">
        <v>1550</v>
      </c>
      <c r="F1104" s="70">
        <f t="shared" ca="1" si="41"/>
        <v>15500</v>
      </c>
      <c r="G1104" s="45"/>
      <c r="H1104" s="45"/>
      <c r="I1104" s="45"/>
      <c r="J1104" s="45"/>
    </row>
    <row r="1105" spans="1:10" ht="13.5" customHeight="1" x14ac:dyDescent="0.2">
      <c r="A1105" s="81">
        <v>10171605</v>
      </c>
      <c r="B1105" s="69" t="str">
        <f t="shared" ca="1" si="40"/>
        <v>Mezclas de nitrógeno – fósforo – potasio – npk</v>
      </c>
      <c r="C1105" s="81" t="s">
        <v>1780</v>
      </c>
      <c r="D1105" s="81">
        <v>5</v>
      </c>
      <c r="E1105" s="71">
        <v>1750</v>
      </c>
      <c r="F1105" s="70">
        <f t="shared" ca="1" si="41"/>
        <v>8750</v>
      </c>
      <c r="G1105" s="45"/>
      <c r="H1105" s="45"/>
      <c r="I1105" s="45"/>
      <c r="J1105" s="45"/>
    </row>
    <row r="1106" spans="1:10" ht="13.5" customHeight="1" x14ac:dyDescent="0.2">
      <c r="A1106" s="81">
        <v>10171702</v>
      </c>
      <c r="B1106" s="69" t="str">
        <f t="shared" ca="1" si="40"/>
        <v>Fungicidas</v>
      </c>
      <c r="C1106" s="81" t="s">
        <v>7438</v>
      </c>
      <c r="D1106" s="81">
        <v>4</v>
      </c>
      <c r="E1106" s="71">
        <v>560</v>
      </c>
      <c r="F1106" s="70">
        <f t="shared" ca="1" si="41"/>
        <v>2240</v>
      </c>
      <c r="G1106" s="45"/>
      <c r="H1106" s="45"/>
      <c r="I1106" s="45"/>
      <c r="J1106" s="45"/>
    </row>
    <row r="1107" spans="1:10" ht="13.5" customHeight="1" x14ac:dyDescent="0.2">
      <c r="A1107" s="81">
        <v>10191509</v>
      </c>
      <c r="B1107" s="69" t="str">
        <f t="shared" ca="1" si="40"/>
        <v>Insecticidas</v>
      </c>
      <c r="C1107" s="81" t="s">
        <v>17479</v>
      </c>
      <c r="D1107" s="81">
        <v>4</v>
      </c>
      <c r="E1107" s="71">
        <v>750</v>
      </c>
      <c r="F1107" s="70">
        <f t="shared" ca="1" si="41"/>
        <v>3000</v>
      </c>
      <c r="G1107" s="45"/>
      <c r="H1107" s="45"/>
      <c r="I1107" s="45"/>
      <c r="J1107" s="45"/>
    </row>
    <row r="1108" spans="1:10" ht="13.5" customHeight="1" x14ac:dyDescent="0.2">
      <c r="A1108" s="81">
        <v>11151502</v>
      </c>
      <c r="B1108" s="69" t="str">
        <f t="shared" ca="1" si="40"/>
        <v>Fibras de nylon</v>
      </c>
      <c r="C1108" s="81" t="s">
        <v>4735</v>
      </c>
      <c r="D1108" s="81">
        <v>4</v>
      </c>
      <c r="E1108" s="71">
        <v>245</v>
      </c>
      <c r="F1108" s="70">
        <f t="shared" ca="1" si="41"/>
        <v>980</v>
      </c>
      <c r="G1108" s="45"/>
      <c r="H1108" s="45"/>
      <c r="I1108" s="45"/>
      <c r="J1108" s="45"/>
    </row>
    <row r="1109" spans="1:10" ht="13.5" customHeight="1" x14ac:dyDescent="0.2">
      <c r="A1109" s="81">
        <v>11162111</v>
      </c>
      <c r="B1109" s="69" t="str">
        <f t="shared" ca="1" si="40"/>
        <v>Malla</v>
      </c>
      <c r="C1109" s="81" t="s">
        <v>4735</v>
      </c>
      <c r="D1109" s="81">
        <v>1</v>
      </c>
      <c r="E1109" s="71">
        <v>46000</v>
      </c>
      <c r="F1109" s="70">
        <f t="shared" ca="1" si="41"/>
        <v>46000</v>
      </c>
      <c r="G1109" s="45"/>
      <c r="H1109" s="45"/>
      <c r="I1109" s="45"/>
      <c r="J1109" s="45"/>
    </row>
    <row r="1110" spans="1:10" ht="13.5" customHeight="1" x14ac:dyDescent="0.2">
      <c r="A1110" s="81">
        <v>11162111</v>
      </c>
      <c r="B1110" s="69" t="str">
        <f t="shared" ca="1" si="40"/>
        <v>Malla</v>
      </c>
      <c r="C1110" s="81" t="s">
        <v>4735</v>
      </c>
      <c r="D1110" s="81">
        <v>4</v>
      </c>
      <c r="E1110" s="71">
        <v>19500</v>
      </c>
      <c r="F1110" s="70">
        <f t="shared" ca="1" si="41"/>
        <v>78000</v>
      </c>
      <c r="G1110" s="45"/>
      <c r="H1110" s="45"/>
      <c r="I1110" s="45"/>
      <c r="J1110" s="45"/>
    </row>
    <row r="1111" spans="1:10" ht="13.5" customHeight="1" x14ac:dyDescent="0.2">
      <c r="A1111" s="81">
        <v>11162111</v>
      </c>
      <c r="B1111" s="69" t="str">
        <f t="shared" ca="1" si="40"/>
        <v>Malla</v>
      </c>
      <c r="C1111" s="81" t="s">
        <v>1449</v>
      </c>
      <c r="D1111" s="81">
        <v>700</v>
      </c>
      <c r="E1111" s="71">
        <v>125</v>
      </c>
      <c r="F1111" s="70">
        <f t="shared" ca="1" si="41"/>
        <v>87500</v>
      </c>
      <c r="G1111" s="45"/>
      <c r="H1111" s="45"/>
      <c r="I1111" s="45"/>
      <c r="J1111" s="45"/>
    </row>
    <row r="1112" spans="1:10" ht="13.5" customHeight="1" x14ac:dyDescent="0.2">
      <c r="A1112" s="81">
        <v>21101803</v>
      </c>
      <c r="B1112" s="69" t="str">
        <f t="shared" ca="1" si="40"/>
        <v>Aspersores de agua</v>
      </c>
      <c r="C1112" s="81" t="s">
        <v>1449</v>
      </c>
      <c r="D1112" s="81">
        <v>120</v>
      </c>
      <c r="E1112" s="71">
        <v>145</v>
      </c>
      <c r="F1112" s="70">
        <f t="shared" ca="1" si="41"/>
        <v>17400</v>
      </c>
      <c r="G1112" s="45"/>
      <c r="H1112" s="45"/>
      <c r="I1112" s="45"/>
      <c r="J1112" s="45"/>
    </row>
    <row r="1113" spans="1:10" ht="13.5" customHeight="1" x14ac:dyDescent="0.2">
      <c r="A1113" s="81">
        <v>21102401</v>
      </c>
      <c r="B1113" s="69" t="str">
        <f t="shared" ca="1" si="40"/>
        <v>Equipo para apicultura</v>
      </c>
      <c r="C1113" s="81" t="s">
        <v>1449</v>
      </c>
      <c r="D1113" s="81">
        <v>200</v>
      </c>
      <c r="E1113" s="71">
        <v>50</v>
      </c>
      <c r="F1113" s="70">
        <f t="shared" ca="1" si="41"/>
        <v>10000</v>
      </c>
      <c r="G1113" s="45"/>
      <c r="H1113" s="45"/>
      <c r="I1113" s="45"/>
      <c r="J1113" s="45"/>
    </row>
    <row r="1114" spans="1:10" ht="13.5" customHeight="1" x14ac:dyDescent="0.2">
      <c r="A1114" s="81">
        <v>21102401</v>
      </c>
      <c r="B1114" s="69" t="str">
        <f t="shared" ca="1" si="40"/>
        <v>Equipo para apicultura</v>
      </c>
      <c r="C1114" s="81" t="s">
        <v>1449</v>
      </c>
      <c r="D1114" s="81">
        <v>1</v>
      </c>
      <c r="E1114" s="71">
        <v>3200</v>
      </c>
      <c r="F1114" s="70">
        <f t="shared" ca="1" si="41"/>
        <v>3200</v>
      </c>
      <c r="G1114" s="45"/>
      <c r="H1114" s="45"/>
      <c r="I1114" s="45"/>
      <c r="J1114" s="45"/>
    </row>
    <row r="1115" spans="1:10" ht="13.5" customHeight="1" x14ac:dyDescent="0.2">
      <c r="A1115" s="81">
        <v>21102401</v>
      </c>
      <c r="B1115" s="69" t="str">
        <f t="shared" ca="1" si="40"/>
        <v>Equipo para apicultura</v>
      </c>
      <c r="C1115" s="81" t="s">
        <v>1449</v>
      </c>
      <c r="D1115" s="81">
        <v>18</v>
      </c>
      <c r="E1115" s="71">
        <v>3500</v>
      </c>
      <c r="F1115" s="70">
        <f t="shared" ca="1" si="41"/>
        <v>63000</v>
      </c>
      <c r="G1115" s="45"/>
      <c r="H1115" s="45"/>
      <c r="I1115" s="45"/>
      <c r="J1115" s="45"/>
    </row>
    <row r="1116" spans="1:10" ht="13.5" customHeight="1" x14ac:dyDescent="0.2">
      <c r="A1116" s="81">
        <v>24111503</v>
      </c>
      <c r="B1116" s="69" t="str">
        <f t="shared" ca="1" si="40"/>
        <v>Bolsas plásticas</v>
      </c>
      <c r="C1116" s="81" t="s">
        <v>4735</v>
      </c>
      <c r="D1116" s="81">
        <v>225</v>
      </c>
      <c r="E1116" s="71">
        <v>650</v>
      </c>
      <c r="F1116" s="70">
        <f t="shared" ca="1" si="41"/>
        <v>146250</v>
      </c>
      <c r="G1116" s="45"/>
      <c r="H1116" s="45"/>
      <c r="I1116" s="45"/>
      <c r="J1116" s="45"/>
    </row>
    <row r="1117" spans="1:10" ht="13.5" customHeight="1" x14ac:dyDescent="0.2">
      <c r="A1117" s="81">
        <v>26121524</v>
      </c>
      <c r="B1117" s="69" t="str">
        <f t="shared" ca="1" si="40"/>
        <v>Alambre aislado o forrado</v>
      </c>
      <c r="C1117" s="81" t="s">
        <v>1780</v>
      </c>
      <c r="D1117" s="81">
        <v>11</v>
      </c>
      <c r="E1117" s="71">
        <v>3710</v>
      </c>
      <c r="F1117" s="70">
        <f t="shared" ca="1" si="41"/>
        <v>40810</v>
      </c>
      <c r="G1117" s="45"/>
      <c r="H1117" s="45"/>
      <c r="I1117" s="45"/>
      <c r="J1117" s="45"/>
    </row>
    <row r="1118" spans="1:10" ht="13.5" customHeight="1" x14ac:dyDescent="0.2">
      <c r="A1118" s="81">
        <v>30102401</v>
      </c>
      <c r="B1118" s="69" t="str">
        <f t="shared" ca="1" si="40"/>
        <v>Varillas de aleación ferrosa</v>
      </c>
      <c r="C1118" s="81" t="s">
        <v>1780</v>
      </c>
      <c r="D1118" s="81">
        <v>4</v>
      </c>
      <c r="E1118" s="71">
        <v>6800</v>
      </c>
      <c r="F1118" s="70">
        <f t="shared" ca="1" si="41"/>
        <v>27200</v>
      </c>
      <c r="G1118" s="45"/>
      <c r="H1118" s="45"/>
      <c r="I1118" s="45"/>
      <c r="J1118" s="45"/>
    </row>
    <row r="1119" spans="1:10" ht="13.5" customHeight="1" x14ac:dyDescent="0.2">
      <c r="A1119" s="81">
        <v>30103605</v>
      </c>
      <c r="B1119" s="69" t="str">
        <f t="shared" ca="1" si="40"/>
        <v>Tablones de madera</v>
      </c>
      <c r="C1119" s="81" t="s">
        <v>1449</v>
      </c>
      <c r="D1119" s="81">
        <v>104</v>
      </c>
      <c r="E1119" s="71">
        <v>225</v>
      </c>
      <c r="F1119" s="70">
        <f t="shared" ca="1" si="41"/>
        <v>23400</v>
      </c>
      <c r="G1119" s="45"/>
      <c r="H1119" s="45"/>
      <c r="I1119" s="45"/>
      <c r="J1119" s="45"/>
    </row>
    <row r="1120" spans="1:10" ht="13.5" customHeight="1" x14ac:dyDescent="0.2">
      <c r="A1120" s="81">
        <v>30103608</v>
      </c>
      <c r="B1120" s="69" t="str">
        <f t="shared" ca="1" si="40"/>
        <v>Postes de madera o postes telefónicos</v>
      </c>
      <c r="C1120" s="81" t="s">
        <v>1449</v>
      </c>
      <c r="D1120" s="81">
        <v>104</v>
      </c>
      <c r="E1120" s="71">
        <v>450</v>
      </c>
      <c r="F1120" s="70">
        <f t="shared" ca="1" si="41"/>
        <v>46800</v>
      </c>
      <c r="G1120" s="45"/>
      <c r="H1120" s="45"/>
      <c r="I1120" s="45"/>
      <c r="J1120" s="45"/>
    </row>
    <row r="1121" spans="1:10" ht="13.5" customHeight="1" x14ac:dyDescent="0.2">
      <c r="A1121" s="81">
        <v>30111601</v>
      </c>
      <c r="B1121" s="69" t="str">
        <f t="shared" ca="1" si="40"/>
        <v>Cemento</v>
      </c>
      <c r="C1121" s="81" t="s">
        <v>1449</v>
      </c>
      <c r="D1121" s="81">
        <v>30</v>
      </c>
      <c r="E1121" s="71">
        <v>525</v>
      </c>
      <c r="F1121" s="70">
        <f t="shared" ca="1" si="41"/>
        <v>15750</v>
      </c>
      <c r="G1121" s="45"/>
      <c r="H1121" s="45"/>
      <c r="I1121" s="45"/>
      <c r="J1121" s="45"/>
    </row>
    <row r="1122" spans="1:10" ht="13.5" customHeight="1" x14ac:dyDescent="0.2">
      <c r="A1122" s="81">
        <v>31161501</v>
      </c>
      <c r="B1122" s="69" t="str">
        <f t="shared" ca="1" si="40"/>
        <v>Tornillos de perno</v>
      </c>
      <c r="C1122" s="81" t="s">
        <v>1449</v>
      </c>
      <c r="D1122" s="81">
        <v>432</v>
      </c>
      <c r="E1122" s="71">
        <v>35</v>
      </c>
      <c r="F1122" s="70">
        <f t="shared" ca="1" si="41"/>
        <v>15120</v>
      </c>
      <c r="G1122" s="45"/>
      <c r="H1122" s="45"/>
      <c r="I1122" s="45"/>
      <c r="J1122" s="45"/>
    </row>
    <row r="1123" spans="1:10" ht="13.5" customHeight="1" x14ac:dyDescent="0.2">
      <c r="A1123" s="81">
        <v>31231313</v>
      </c>
      <c r="B1123" s="69" t="str">
        <f t="shared" ca="1" si="40"/>
        <v>Tubería de plástico</v>
      </c>
      <c r="C1123" s="81" t="s">
        <v>1449</v>
      </c>
      <c r="D1123" s="81">
        <v>60</v>
      </c>
      <c r="E1123" s="71">
        <v>230</v>
      </c>
      <c r="F1123" s="70">
        <f t="shared" ca="1" si="41"/>
        <v>13800</v>
      </c>
      <c r="G1123" s="45"/>
      <c r="H1123" s="45"/>
      <c r="I1123" s="45"/>
      <c r="J1123" s="45"/>
    </row>
    <row r="1124" spans="1:10" ht="13.5" customHeight="1" x14ac:dyDescent="0.2">
      <c r="A1124" s="81">
        <v>40142315</v>
      </c>
      <c r="B1124" s="69" t="str">
        <f t="shared" ca="1" si="40"/>
        <v>Acoplamientos de tubería</v>
      </c>
      <c r="C1124" s="81" t="s">
        <v>1449</v>
      </c>
      <c r="D1124" s="81">
        <v>110</v>
      </c>
      <c r="E1124" s="71">
        <v>35</v>
      </c>
      <c r="F1124" s="70">
        <f t="shared" ca="1" si="41"/>
        <v>3850</v>
      </c>
      <c r="G1124" s="45"/>
      <c r="H1124" s="45"/>
      <c r="I1124" s="45"/>
      <c r="J1124" s="45"/>
    </row>
    <row r="1125" spans="1:10" ht="13.5" customHeight="1" x14ac:dyDescent="0.2">
      <c r="A1125" s="81">
        <v>41121510</v>
      </c>
      <c r="B1125" s="69" t="str">
        <f t="shared" ca="1" si="40"/>
        <v>Pipetas volumétricas</v>
      </c>
      <c r="C1125" s="81" t="s">
        <v>1449</v>
      </c>
      <c r="D1125" s="81">
        <v>12</v>
      </c>
      <c r="E1125" s="71">
        <v>250</v>
      </c>
      <c r="F1125" s="70">
        <f t="shared" ca="1" si="41"/>
        <v>3000</v>
      </c>
      <c r="G1125" s="45"/>
      <c r="H1125" s="45"/>
      <c r="I1125" s="45"/>
      <c r="J1125" s="45"/>
    </row>
    <row r="1126" spans="1:10" ht="13.5" customHeight="1" x14ac:dyDescent="0.2">
      <c r="A1126" s="81">
        <v>41121510</v>
      </c>
      <c r="B1126" s="69" t="str">
        <f t="shared" ca="1" si="40"/>
        <v>Pipetas volumétricas</v>
      </c>
      <c r="C1126" s="81" t="s">
        <v>1449</v>
      </c>
      <c r="D1126" s="81">
        <v>12</v>
      </c>
      <c r="E1126" s="71">
        <v>300</v>
      </c>
      <c r="F1126" s="70">
        <f t="shared" ca="1" si="41"/>
        <v>3600</v>
      </c>
      <c r="G1126" s="45"/>
      <c r="H1126" s="45"/>
      <c r="I1126" s="45"/>
      <c r="J1126" s="45"/>
    </row>
    <row r="1127" spans="1:10" ht="13.5" customHeight="1" x14ac:dyDescent="0.2">
      <c r="A1127" s="81">
        <v>41121701</v>
      </c>
      <c r="B1127" s="69" t="str">
        <f t="shared" ca="1" si="40"/>
        <v>Tubos de ensayo general o multipropósito</v>
      </c>
      <c r="C1127" s="81" t="s">
        <v>1449</v>
      </c>
      <c r="D1127" s="81">
        <v>20</v>
      </c>
      <c r="E1127" s="71">
        <v>950</v>
      </c>
      <c r="F1127" s="70">
        <f t="shared" ca="1" si="41"/>
        <v>19000</v>
      </c>
      <c r="G1127" s="45"/>
      <c r="H1127" s="45"/>
      <c r="I1127" s="45"/>
      <c r="J1127" s="45"/>
    </row>
    <row r="1128" spans="1:10" ht="13.5" customHeight="1" x14ac:dyDescent="0.2">
      <c r="A1128" s="81">
        <v>41121701</v>
      </c>
      <c r="B1128" s="69" t="str">
        <f t="shared" ca="1" si="40"/>
        <v>Tubos de ensayo general o multipropósito</v>
      </c>
      <c r="C1128" s="81" t="s">
        <v>1449</v>
      </c>
      <c r="D1128" s="81">
        <v>5</v>
      </c>
      <c r="E1128" s="71">
        <v>1100</v>
      </c>
      <c r="F1128" s="70">
        <f t="shared" ca="1" si="41"/>
        <v>5500</v>
      </c>
      <c r="G1128" s="45"/>
      <c r="H1128" s="45"/>
      <c r="I1128" s="45"/>
      <c r="J1128" s="45"/>
    </row>
    <row r="1129" spans="1:10" ht="13.5" customHeight="1" x14ac:dyDescent="0.2">
      <c r="A1129" s="81">
        <v>41121701</v>
      </c>
      <c r="B1129" s="69" t="str">
        <f t="shared" ca="1" si="40"/>
        <v>Tubos de ensayo general o multipropósito</v>
      </c>
      <c r="C1129" s="81" t="s">
        <v>1449</v>
      </c>
      <c r="D1129" s="81">
        <v>5</v>
      </c>
      <c r="E1129" s="71">
        <v>2500</v>
      </c>
      <c r="F1129" s="70">
        <f t="shared" ca="1" si="41"/>
        <v>12500</v>
      </c>
      <c r="G1129" s="45"/>
      <c r="H1129" s="45"/>
      <c r="I1129" s="45"/>
      <c r="J1129" s="45"/>
    </row>
    <row r="1130" spans="1:10" ht="13.5" customHeight="1" x14ac:dyDescent="0.2">
      <c r="A1130" s="81">
        <v>41121701</v>
      </c>
      <c r="B1130" s="69" t="str">
        <f t="shared" ca="1" si="40"/>
        <v>Tubos de ensayo general o multipropósito</v>
      </c>
      <c r="C1130" s="81" t="s">
        <v>1449</v>
      </c>
      <c r="D1130" s="81">
        <v>10</v>
      </c>
      <c r="E1130" s="71">
        <v>4500</v>
      </c>
      <c r="F1130" s="70">
        <f t="shared" ca="1" si="41"/>
        <v>45000</v>
      </c>
      <c r="G1130" s="45"/>
      <c r="H1130" s="45"/>
      <c r="I1130" s="45"/>
      <c r="J1130" s="45"/>
    </row>
    <row r="1131" spans="1:10" ht="13.5" customHeight="1" x14ac:dyDescent="0.2">
      <c r="A1131" s="81">
        <v>41121803</v>
      </c>
      <c r="B1131" s="69" t="str">
        <f t="shared" ca="1" si="40"/>
        <v>Vasos de precipitados para laboratorio</v>
      </c>
      <c r="C1131" s="81" t="s">
        <v>1449</v>
      </c>
      <c r="D1131" s="81">
        <v>5</v>
      </c>
      <c r="E1131" s="71">
        <v>400</v>
      </c>
      <c r="F1131" s="70">
        <f t="shared" ca="1" si="41"/>
        <v>2000</v>
      </c>
      <c r="G1131" s="45"/>
      <c r="H1131" s="45"/>
      <c r="I1131" s="45"/>
      <c r="J1131" s="45"/>
    </row>
    <row r="1132" spans="1:10" ht="13.5" customHeight="1" x14ac:dyDescent="0.2">
      <c r="A1132" s="81">
        <v>41121803</v>
      </c>
      <c r="B1132" s="69" t="str">
        <f t="shared" ca="1" si="40"/>
        <v>Vasos de precipitados para laboratorio</v>
      </c>
      <c r="C1132" s="81" t="s">
        <v>1449</v>
      </c>
      <c r="D1132" s="81">
        <v>5</v>
      </c>
      <c r="E1132" s="71">
        <v>650</v>
      </c>
      <c r="F1132" s="70">
        <f t="shared" ca="1" si="41"/>
        <v>3250</v>
      </c>
      <c r="G1132" s="45"/>
      <c r="H1132" s="45"/>
      <c r="I1132" s="45"/>
      <c r="J1132" s="45"/>
    </row>
    <row r="1133" spans="1:10" ht="13.5" customHeight="1" x14ac:dyDescent="0.2">
      <c r="A1133" s="81">
        <v>41121803</v>
      </c>
      <c r="B1133" s="69" t="str">
        <f t="shared" ca="1" si="40"/>
        <v>Vasos de precipitados para laboratorio</v>
      </c>
      <c r="C1133" s="81" t="s">
        <v>1449</v>
      </c>
      <c r="D1133" s="81">
        <v>5</v>
      </c>
      <c r="E1133" s="71">
        <v>1300</v>
      </c>
      <c r="F1133" s="70">
        <f t="shared" ca="1" si="41"/>
        <v>6500</v>
      </c>
      <c r="G1133" s="45"/>
      <c r="H1133" s="45"/>
      <c r="I1133" s="45"/>
      <c r="J1133" s="45"/>
    </row>
    <row r="1134" spans="1:10" ht="13.5" customHeight="1" x14ac:dyDescent="0.2">
      <c r="A1134" s="81">
        <v>41121809</v>
      </c>
      <c r="B1134" s="69" t="str">
        <f t="shared" ca="1" si="40"/>
        <v>Embudos para laboratorio</v>
      </c>
      <c r="C1134" s="81" t="s">
        <v>1449</v>
      </c>
      <c r="D1134" s="81">
        <v>6</v>
      </c>
      <c r="E1134" s="71">
        <v>1500</v>
      </c>
      <c r="F1134" s="70">
        <f t="shared" ca="1" si="41"/>
        <v>9000</v>
      </c>
      <c r="G1134" s="45"/>
      <c r="H1134" s="45"/>
      <c r="I1134" s="45"/>
      <c r="J1134" s="45"/>
    </row>
    <row r="1135" spans="1:10" ht="13.5" customHeight="1" x14ac:dyDescent="0.2">
      <c r="A1135" s="81">
        <v>42121606</v>
      </c>
      <c r="B1135" s="69" t="str">
        <f t="shared" ca="1" si="40"/>
        <v>Productos dermatológicos o anti protozoarios para uso veterinario</v>
      </c>
      <c r="C1135" s="81" t="s">
        <v>1449</v>
      </c>
      <c r="D1135" s="81">
        <v>2</v>
      </c>
      <c r="E1135" s="71">
        <v>3400</v>
      </c>
      <c r="F1135" s="70">
        <f t="shared" ca="1" si="41"/>
        <v>6800</v>
      </c>
      <c r="G1135" s="45"/>
      <c r="H1135" s="45"/>
      <c r="I1135" s="45"/>
      <c r="J1135" s="45"/>
    </row>
    <row r="1136" spans="1:10" ht="13.5" customHeight="1" x14ac:dyDescent="0.2">
      <c r="A1136" s="81">
        <v>30102015</v>
      </c>
      <c r="B1136" s="69" t="str">
        <f t="shared" ca="1" si="40"/>
        <v>Lámina de plástico</v>
      </c>
      <c r="C1136" s="81" t="s">
        <v>4735</v>
      </c>
      <c r="D1136" s="81">
        <v>1</v>
      </c>
      <c r="E1136" s="71">
        <v>38000</v>
      </c>
      <c r="F1136" s="70">
        <f t="shared" ca="1" si="41"/>
        <v>38000</v>
      </c>
      <c r="G1136" s="45"/>
      <c r="H1136" s="45"/>
      <c r="I1136" s="45"/>
      <c r="J1136" s="45"/>
    </row>
    <row r="1137" spans="1:10" ht="14.1" customHeight="1" x14ac:dyDescent="0.2">
      <c r="A1137" s="45"/>
      <c r="B1137" s="45"/>
      <c r="C1137" s="45"/>
      <c r="D1137" s="45"/>
      <c r="E1137" s="73" t="s">
        <v>12551</v>
      </c>
      <c r="F1137" s="74">
        <f ca="1">SUM(Table364[MONTO TOTAL ESTIMADO])</f>
        <v>1024750</v>
      </c>
      <c r="G1137" s="45"/>
      <c r="H1137" s="45" t="str">
        <f>C1093</f>
        <v>Bienes</v>
      </c>
      <c r="I1137" s="45" t="str">
        <f>E1093</f>
        <v>No</v>
      </c>
      <c r="J1137" s="45" t="str">
        <f>D1093</f>
        <v>Compras Menores</v>
      </c>
    </row>
    <row r="1138" spans="1:10" ht="14.1" customHeight="1" thickBot="1" x14ac:dyDescent="0.3"/>
    <row r="1139" spans="1:10" ht="33.75" customHeight="1" thickBot="1" x14ac:dyDescent="0.25">
      <c r="A1139" s="64" t="s">
        <v>16383</v>
      </c>
      <c r="B1139" s="64" t="s">
        <v>161</v>
      </c>
      <c r="C1139" s="64" t="s">
        <v>11725</v>
      </c>
      <c r="D1139" s="64" t="s">
        <v>14379</v>
      </c>
      <c r="E1139" s="64" t="s">
        <v>10963</v>
      </c>
      <c r="F1139" s="64" t="s">
        <v>11096</v>
      </c>
      <c r="G1139" s="45"/>
      <c r="H1139" s="45"/>
      <c r="I1139" s="45"/>
      <c r="J1139" s="45"/>
    </row>
    <row r="1140" spans="1:10" ht="13.5" customHeight="1" thickBot="1" x14ac:dyDescent="0.25">
      <c r="A1140" s="85" t="s">
        <v>18883</v>
      </c>
      <c r="B1140" s="85" t="s">
        <v>18884</v>
      </c>
      <c r="C1140" s="66" t="s">
        <v>17798</v>
      </c>
      <c r="D1140" s="66" t="s">
        <v>10172</v>
      </c>
      <c r="E1140" s="66" t="s">
        <v>17854</v>
      </c>
      <c r="F1140" s="66"/>
      <c r="G1140" s="45"/>
      <c r="H1140" s="45"/>
      <c r="I1140" s="45"/>
      <c r="J1140" s="45"/>
    </row>
    <row r="1141" spans="1:10" ht="14.1" customHeight="1" thickBot="1" x14ac:dyDescent="0.25">
      <c r="A1141" s="91" t="s">
        <v>14829</v>
      </c>
      <c r="B1141" s="67" t="s">
        <v>8529</v>
      </c>
      <c r="C1141" s="76">
        <v>45209</v>
      </c>
      <c r="D1141" s="91" t="s">
        <v>9387</v>
      </c>
      <c r="E1141" s="67" t="s">
        <v>13094</v>
      </c>
      <c r="F1141" s="66" t="s">
        <v>3080</v>
      </c>
      <c r="G1141" s="45"/>
      <c r="H1141" s="45"/>
      <c r="I1141" s="45"/>
      <c r="J1141" s="45"/>
    </row>
    <row r="1142" spans="1:10" ht="14.1" customHeight="1" thickBot="1" x14ac:dyDescent="0.25">
      <c r="A1142" s="92"/>
      <c r="B1142" s="67" t="s">
        <v>1786</v>
      </c>
      <c r="C1142" s="86">
        <f>IF(C1141="","",IF(AND(MONTH(C1141)&gt;=1,MONTH(C1141)&lt;=3),1,IF(AND(MONTH(C1141)&gt;=4,MONTH(C1141)&lt;=6),2,IF(AND(MONTH(C1141)&gt;=7,MONTH(C1141)&lt;=9),3,4))))</f>
        <v>4</v>
      </c>
      <c r="D1142" s="92"/>
      <c r="E1142" s="67" t="s">
        <v>2417</v>
      </c>
      <c r="F1142" s="66" t="s">
        <v>11113</v>
      </c>
      <c r="G1142" s="45"/>
      <c r="H1142" s="45"/>
      <c r="I1142" s="45"/>
      <c r="J1142" s="45"/>
    </row>
    <row r="1143" spans="1:10" ht="14.1" customHeight="1" thickBot="1" x14ac:dyDescent="0.25">
      <c r="A1143" s="92"/>
      <c r="B1143" s="67" t="s">
        <v>12943</v>
      </c>
      <c r="C1143" s="76">
        <v>45214</v>
      </c>
      <c r="D1143" s="92"/>
      <c r="E1143" s="67" t="s">
        <v>3073</v>
      </c>
      <c r="F1143" s="66" t="s">
        <v>11113</v>
      </c>
      <c r="G1143" s="45"/>
      <c r="H1143" s="45"/>
      <c r="I1143" s="45"/>
      <c r="J1143" s="45"/>
    </row>
    <row r="1144" spans="1:10" ht="14.1" customHeight="1" thickBot="1" x14ac:dyDescent="0.25">
      <c r="A1144" s="92"/>
      <c r="B1144" s="67" t="s">
        <v>1786</v>
      </c>
      <c r="C1144" s="86">
        <f>IF(C1143="","",IF(AND(MONTH(C1143)&gt;=1,MONTH(C1143)&lt;=3),1,IF(AND(MONTH(C1143)&gt;=4,MONTH(C1143)&lt;=6),2,IF(AND(MONTH(C1143)&gt;=7,MONTH(C1143)&lt;=9),3,4))))</f>
        <v>4</v>
      </c>
      <c r="D1144" s="92"/>
      <c r="E1144" s="67" t="s">
        <v>13193</v>
      </c>
      <c r="F1144" s="66" t="s">
        <v>11113</v>
      </c>
      <c r="G1144" s="45"/>
      <c r="H1144" s="45"/>
      <c r="I1144" s="45"/>
      <c r="J1144" s="45"/>
    </row>
    <row r="1145" spans="1:10" ht="14.1" customHeight="1" thickBot="1" x14ac:dyDescent="0.25">
      <c r="A1145" s="45"/>
      <c r="B1145" s="45"/>
      <c r="C1145" s="45"/>
      <c r="D1145" s="45"/>
      <c r="E1145" s="45"/>
      <c r="F1145" s="45"/>
      <c r="G1145" s="45"/>
      <c r="H1145" s="45"/>
      <c r="I1145" s="45"/>
      <c r="J1145" s="45"/>
    </row>
    <row r="1146" spans="1:10" ht="14.1" customHeight="1" thickBot="1" x14ac:dyDescent="0.25">
      <c r="A1146" s="72" t="s">
        <v>15735</v>
      </c>
      <c r="B1146" s="72" t="s">
        <v>16146</v>
      </c>
      <c r="C1146" s="72" t="s">
        <v>15641</v>
      </c>
      <c r="D1146" s="72" t="s">
        <v>15251</v>
      </c>
      <c r="E1146" s="72" t="s">
        <v>6933</v>
      </c>
      <c r="F1146" s="72" t="s">
        <v>15280</v>
      </c>
      <c r="G1146" s="45"/>
      <c r="H1146" s="45"/>
      <c r="I1146" s="45"/>
      <c r="J1146" s="45"/>
    </row>
    <row r="1147" spans="1:10" ht="13.5" customHeight="1" x14ac:dyDescent="0.2">
      <c r="A1147" s="81">
        <v>10152001</v>
      </c>
      <c r="B1147" s="69" t="str">
        <f ca="1">IFERROR(INDEX(UNSPSCDes,MATCH(INDIRECT(ADDRESS(ROW(),COLUMN()-1,4)),UNSPSCCode,0)),"")</f>
        <v>Semillas o esquejes de árboles frutales</v>
      </c>
      <c r="C1147" s="81" t="s">
        <v>7438</v>
      </c>
      <c r="D1147" s="81">
        <v>21</v>
      </c>
      <c r="E1147" s="71">
        <v>950</v>
      </c>
      <c r="F1147" s="70">
        <f ca="1">INDIRECT(ADDRESS(ROW(),COLUMN()-2,4))*INDIRECT(ADDRESS(ROW(),COLUMN()-1,4))</f>
        <v>19950</v>
      </c>
      <c r="G1147" s="45"/>
      <c r="H1147" s="45"/>
      <c r="I1147" s="45"/>
      <c r="J1147" s="45"/>
    </row>
    <row r="1148" spans="1:10" ht="14.1" customHeight="1" x14ac:dyDescent="0.2">
      <c r="A1148" s="45"/>
      <c r="B1148" s="45"/>
      <c r="C1148" s="45"/>
      <c r="D1148" s="45"/>
      <c r="E1148" s="73" t="s">
        <v>12551</v>
      </c>
      <c r="F1148" s="74">
        <f ca="1">SUM(Table365[MONTO TOTAL ESTIMADO])</f>
        <v>19950</v>
      </c>
      <c r="G1148" s="45"/>
      <c r="H1148" s="45" t="str">
        <f>C1140</f>
        <v>Bienes</v>
      </c>
      <c r="I1148" s="45" t="str">
        <f>E1140</f>
        <v>No</v>
      </c>
      <c r="J1148" s="45" t="str">
        <f>D1140</f>
        <v>Compras por debajo del Umbral</v>
      </c>
    </row>
    <row r="1149" spans="1:10" ht="14.1" customHeight="1" thickBot="1" x14ac:dyDescent="0.3"/>
    <row r="1150" spans="1:10" ht="33.75" customHeight="1" thickBot="1" x14ac:dyDescent="0.25">
      <c r="A1150" s="64" t="s">
        <v>16383</v>
      </c>
      <c r="B1150" s="64" t="s">
        <v>161</v>
      </c>
      <c r="C1150" s="64" t="s">
        <v>11725</v>
      </c>
      <c r="D1150" s="64" t="s">
        <v>14379</v>
      </c>
      <c r="E1150" s="64" t="s">
        <v>10963</v>
      </c>
      <c r="F1150" s="64" t="s">
        <v>11096</v>
      </c>
      <c r="G1150" s="45"/>
      <c r="H1150" s="45"/>
      <c r="I1150" s="45"/>
      <c r="J1150" s="45"/>
    </row>
    <row r="1151" spans="1:10" ht="13.5" customHeight="1" thickBot="1" x14ac:dyDescent="0.25">
      <c r="A1151" s="85" t="s">
        <v>18885</v>
      </c>
      <c r="B1151" s="66" t="s">
        <v>18881</v>
      </c>
      <c r="C1151" s="66" t="s">
        <v>17798</v>
      </c>
      <c r="D1151" s="66" t="s">
        <v>17483</v>
      </c>
      <c r="E1151" s="66" t="s">
        <v>17854</v>
      </c>
      <c r="F1151" s="66"/>
      <c r="G1151" s="45"/>
      <c r="H1151" s="45"/>
      <c r="I1151" s="45"/>
      <c r="J1151" s="45"/>
    </row>
    <row r="1152" spans="1:10" ht="14.1" customHeight="1" thickBot="1" x14ac:dyDescent="0.25">
      <c r="A1152" s="91" t="s">
        <v>14829</v>
      </c>
      <c r="B1152" s="67" t="s">
        <v>8529</v>
      </c>
      <c r="C1152" s="76">
        <v>45214</v>
      </c>
      <c r="D1152" s="91" t="s">
        <v>9387</v>
      </c>
      <c r="E1152" s="67" t="s">
        <v>13094</v>
      </c>
      <c r="F1152" s="66" t="s">
        <v>3080</v>
      </c>
      <c r="G1152" s="45"/>
      <c r="H1152" s="45"/>
      <c r="I1152" s="45"/>
      <c r="J1152" s="45"/>
    </row>
    <row r="1153" spans="1:10" ht="14.1" customHeight="1" thickBot="1" x14ac:dyDescent="0.25">
      <c r="A1153" s="92"/>
      <c r="B1153" s="67" t="s">
        <v>1786</v>
      </c>
      <c r="C1153" s="86">
        <f>IF(C1152="","",IF(AND(MONTH(C1152)&gt;=1,MONTH(C1152)&lt;=3),1,IF(AND(MONTH(C1152)&gt;=4,MONTH(C1152)&lt;=6),2,IF(AND(MONTH(C1152)&gt;=7,MONTH(C1152)&lt;=9),3,4))))</f>
        <v>4</v>
      </c>
      <c r="D1153" s="92"/>
      <c r="E1153" s="67" t="s">
        <v>2417</v>
      </c>
      <c r="F1153" s="66" t="s">
        <v>11113</v>
      </c>
      <c r="G1153" s="45"/>
      <c r="H1153" s="45"/>
      <c r="I1153" s="45"/>
      <c r="J1153" s="45"/>
    </row>
    <row r="1154" spans="1:10" ht="14.1" customHeight="1" thickBot="1" x14ac:dyDescent="0.25">
      <c r="A1154" s="92"/>
      <c r="B1154" s="67" t="s">
        <v>12943</v>
      </c>
      <c r="C1154" s="76">
        <v>45219</v>
      </c>
      <c r="D1154" s="92"/>
      <c r="E1154" s="67" t="s">
        <v>3073</v>
      </c>
      <c r="F1154" s="66" t="s">
        <v>11113</v>
      </c>
      <c r="G1154" s="45"/>
      <c r="H1154" s="45"/>
      <c r="I1154" s="45"/>
      <c r="J1154" s="45"/>
    </row>
    <row r="1155" spans="1:10" ht="14.1" customHeight="1" thickBot="1" x14ac:dyDescent="0.25">
      <c r="A1155" s="92"/>
      <c r="B1155" s="67" t="s">
        <v>1786</v>
      </c>
      <c r="C1155" s="86">
        <f>IF(C1154="","",IF(AND(MONTH(C1154)&gt;=1,MONTH(C1154)&lt;=3),1,IF(AND(MONTH(C1154)&gt;=4,MONTH(C1154)&lt;=6),2,IF(AND(MONTH(C1154)&gt;=7,MONTH(C1154)&lt;=9),3,4))))</f>
        <v>4</v>
      </c>
      <c r="D1155" s="92"/>
      <c r="E1155" s="67" t="s">
        <v>13193</v>
      </c>
      <c r="F1155" s="66" t="s">
        <v>11113</v>
      </c>
      <c r="G1155" s="45"/>
      <c r="H1155" s="45"/>
      <c r="I1155" s="45"/>
      <c r="J1155" s="45"/>
    </row>
    <row r="1156" spans="1:10" ht="14.1" customHeight="1" thickBot="1" x14ac:dyDescent="0.25">
      <c r="A1156" s="45"/>
      <c r="B1156" s="45"/>
      <c r="C1156" s="45"/>
      <c r="D1156" s="45"/>
      <c r="E1156" s="45"/>
      <c r="F1156" s="45"/>
      <c r="G1156" s="45"/>
      <c r="H1156" s="45"/>
      <c r="I1156" s="45"/>
      <c r="J1156" s="45"/>
    </row>
    <row r="1157" spans="1:10" ht="14.1" customHeight="1" thickBot="1" x14ac:dyDescent="0.25">
      <c r="A1157" s="72" t="s">
        <v>15735</v>
      </c>
      <c r="B1157" s="72" t="s">
        <v>16146</v>
      </c>
      <c r="C1157" s="72" t="s">
        <v>15641</v>
      </c>
      <c r="D1157" s="72" t="s">
        <v>15251</v>
      </c>
      <c r="E1157" s="72" t="s">
        <v>6933</v>
      </c>
      <c r="F1157" s="72" t="s">
        <v>15280</v>
      </c>
      <c r="G1157" s="45"/>
      <c r="H1157" s="45"/>
      <c r="I1157" s="45"/>
      <c r="J1157" s="45"/>
    </row>
    <row r="1158" spans="1:10" ht="14.1" customHeight="1" x14ac:dyDescent="0.2">
      <c r="A1158" s="81">
        <v>11162111</v>
      </c>
      <c r="B1158" s="69" t="str">
        <f ca="1">IFERROR(INDEX(UNSPSCDes,MATCH(INDIRECT(ADDRESS(ROW(),COLUMN()-1,4)),UNSPSCCode,0)),"")</f>
        <v>Malla</v>
      </c>
      <c r="C1158" s="81" t="s">
        <v>4735</v>
      </c>
      <c r="D1158" s="81">
        <v>3</v>
      </c>
      <c r="E1158" s="71">
        <v>19500</v>
      </c>
      <c r="F1158" s="70">
        <f ca="1">INDIRECT(ADDRESS(ROW(),COLUMN()-2,4))*INDIRECT(ADDRESS(ROW(),COLUMN()-1,4))</f>
        <v>58500</v>
      </c>
      <c r="G1158" s="45"/>
      <c r="H1158" s="45"/>
      <c r="I1158" s="45"/>
      <c r="J1158" s="45"/>
    </row>
    <row r="1159" spans="1:10" ht="13.5" customHeight="1" x14ac:dyDescent="0.2">
      <c r="A1159" s="81">
        <v>11162111</v>
      </c>
      <c r="B1159" s="69" t="str">
        <f ca="1">IFERROR(INDEX(UNSPSCDes,MATCH(INDIRECT(ADDRESS(ROW(),COLUMN()-1,4)),UNSPSCCode,0)),"")</f>
        <v>Malla</v>
      </c>
      <c r="C1159" s="81" t="s">
        <v>4735</v>
      </c>
      <c r="D1159" s="81">
        <v>700</v>
      </c>
      <c r="E1159" s="71">
        <v>125</v>
      </c>
      <c r="F1159" s="70">
        <f ca="1">INDIRECT(ADDRESS(ROW(),COLUMN()-2,4))*INDIRECT(ADDRESS(ROW(),COLUMN()-1,4))</f>
        <v>87500</v>
      </c>
      <c r="G1159" s="45"/>
      <c r="H1159" s="45"/>
      <c r="I1159" s="45"/>
      <c r="J1159" s="45"/>
    </row>
    <row r="1160" spans="1:10" ht="13.5" customHeight="1" x14ac:dyDescent="0.2">
      <c r="A1160" s="81">
        <v>26121524</v>
      </c>
      <c r="B1160" s="69" t="str">
        <f ca="1">IFERROR(INDEX(UNSPSCDes,MATCH(INDIRECT(ADDRESS(ROW(),COLUMN()-1,4)),UNSPSCCode,0)),"")</f>
        <v>Alambre aislado o forrado</v>
      </c>
      <c r="C1160" s="81" t="s">
        <v>1780</v>
      </c>
      <c r="D1160" s="81">
        <v>7</v>
      </c>
      <c r="E1160" s="71">
        <v>3710</v>
      </c>
      <c r="F1160" s="70">
        <f ca="1">INDIRECT(ADDRESS(ROW(),COLUMN()-2,4))*INDIRECT(ADDRESS(ROW(),COLUMN()-1,4))</f>
        <v>25970</v>
      </c>
      <c r="G1160" s="45"/>
      <c r="H1160" s="45"/>
      <c r="I1160" s="45"/>
      <c r="J1160" s="45"/>
    </row>
    <row r="1161" spans="1:10" ht="14.1" customHeight="1" x14ac:dyDescent="0.2">
      <c r="A1161" s="45"/>
      <c r="B1161" s="45"/>
      <c r="C1161" s="45"/>
      <c r="D1161" s="45"/>
      <c r="E1161" s="73" t="s">
        <v>12551</v>
      </c>
      <c r="F1161" s="74">
        <f ca="1">SUM(Table366[MONTO TOTAL ESTIMADO])</f>
        <v>171970</v>
      </c>
      <c r="G1161" s="45"/>
      <c r="H1161" s="45" t="str">
        <f>C1151</f>
        <v>Bienes</v>
      </c>
      <c r="I1161" s="45" t="str">
        <f>E1151</f>
        <v>No</v>
      </c>
      <c r="J1161" s="45" t="str">
        <f>D1151</f>
        <v>Compras Menores</v>
      </c>
    </row>
    <row r="1162" spans="1:10" ht="14.1" customHeight="1" thickBot="1" x14ac:dyDescent="0.3"/>
    <row r="1163" spans="1:10" ht="33.75" customHeight="1" thickBot="1" x14ac:dyDescent="0.25">
      <c r="A1163" s="64" t="s">
        <v>16383</v>
      </c>
      <c r="B1163" s="64" t="s">
        <v>161</v>
      </c>
      <c r="C1163" s="64" t="s">
        <v>11725</v>
      </c>
      <c r="D1163" s="64" t="s">
        <v>14379</v>
      </c>
      <c r="E1163" s="64" t="s">
        <v>10963</v>
      </c>
      <c r="F1163" s="64" t="s">
        <v>11096</v>
      </c>
      <c r="G1163" s="45"/>
      <c r="H1163" s="45"/>
      <c r="I1163" s="45"/>
      <c r="J1163" s="45"/>
    </row>
    <row r="1164" spans="1:10" ht="13.5" customHeight="1" thickBot="1" x14ac:dyDescent="0.25">
      <c r="A1164" s="85" t="s">
        <v>18886</v>
      </c>
      <c r="B1164" s="85" t="s">
        <v>18887</v>
      </c>
      <c r="C1164" s="66" t="s">
        <v>17798</v>
      </c>
      <c r="D1164" s="66" t="s">
        <v>10172</v>
      </c>
      <c r="E1164" s="66" t="s">
        <v>17854</v>
      </c>
      <c r="F1164" s="66"/>
      <c r="G1164" s="45"/>
      <c r="H1164" s="45"/>
      <c r="I1164" s="45"/>
      <c r="J1164" s="45"/>
    </row>
    <row r="1165" spans="1:10" ht="14.1" customHeight="1" thickBot="1" x14ac:dyDescent="0.25">
      <c r="A1165" s="91" t="s">
        <v>14829</v>
      </c>
      <c r="B1165" s="67" t="s">
        <v>8529</v>
      </c>
      <c r="C1165" s="76">
        <v>45021</v>
      </c>
      <c r="D1165" s="91" t="s">
        <v>9387</v>
      </c>
      <c r="E1165" s="67" t="s">
        <v>13094</v>
      </c>
      <c r="F1165" s="66" t="s">
        <v>3080</v>
      </c>
      <c r="G1165" s="45"/>
      <c r="H1165" s="45"/>
      <c r="I1165" s="45"/>
      <c r="J1165" s="45"/>
    </row>
    <row r="1166" spans="1:10" ht="14.1" customHeight="1" thickBot="1" x14ac:dyDescent="0.25">
      <c r="A1166" s="92"/>
      <c r="B1166" s="67" t="s">
        <v>1786</v>
      </c>
      <c r="C1166" s="88">
        <f>IF(C1165="","",IF(AND(MONTH(C1165)&gt;=1,MONTH(C1165)&lt;=3),1,IF(AND(MONTH(C1165)&gt;=4,MONTH(C1165)&lt;=6),2,IF(AND(MONTH(C1165)&gt;=7,MONTH(C1165)&lt;=9),3,4))))</f>
        <v>2</v>
      </c>
      <c r="D1166" s="92"/>
      <c r="E1166" s="67" t="s">
        <v>2417</v>
      </c>
      <c r="F1166" s="66" t="s">
        <v>11113</v>
      </c>
      <c r="G1166" s="45"/>
      <c r="H1166" s="45"/>
      <c r="I1166" s="45"/>
      <c r="J1166" s="45"/>
    </row>
    <row r="1167" spans="1:10" ht="14.1" customHeight="1" thickBot="1" x14ac:dyDescent="0.25">
      <c r="A1167" s="92"/>
      <c r="B1167" s="67" t="s">
        <v>12943</v>
      </c>
      <c r="C1167" s="76">
        <v>45026</v>
      </c>
      <c r="D1167" s="92"/>
      <c r="E1167" s="67" t="s">
        <v>3073</v>
      </c>
      <c r="F1167" s="66" t="s">
        <v>11113</v>
      </c>
      <c r="G1167" s="45"/>
      <c r="H1167" s="45"/>
      <c r="I1167" s="45"/>
      <c r="J1167" s="45"/>
    </row>
    <row r="1168" spans="1:10" ht="14.1" customHeight="1" thickBot="1" x14ac:dyDescent="0.25">
      <c r="A1168" s="92"/>
      <c r="B1168" s="67" t="s">
        <v>1786</v>
      </c>
      <c r="C1168" s="88">
        <f>IF(C1167="","",IF(AND(MONTH(C1167)&gt;=1,MONTH(C1167)&lt;=3),1,IF(AND(MONTH(C1167)&gt;=4,MONTH(C1167)&lt;=6),2,IF(AND(MONTH(C1167)&gt;=7,MONTH(C1167)&lt;=9),3,4))))</f>
        <v>2</v>
      </c>
      <c r="D1168" s="92"/>
      <c r="E1168" s="67" t="s">
        <v>13193</v>
      </c>
      <c r="F1168" s="66" t="s">
        <v>11113</v>
      </c>
      <c r="G1168" s="45"/>
      <c r="H1168" s="45"/>
      <c r="I1168" s="45"/>
      <c r="J1168" s="45"/>
    </row>
    <row r="1169" spans="1:10" ht="14.1" customHeight="1" thickBot="1" x14ac:dyDescent="0.25">
      <c r="A1169" s="45"/>
      <c r="B1169" s="45"/>
      <c r="C1169" s="45"/>
      <c r="D1169" s="45"/>
      <c r="E1169" s="45"/>
      <c r="F1169" s="45"/>
      <c r="G1169" s="45"/>
      <c r="H1169" s="45"/>
      <c r="I1169" s="45"/>
      <c r="J1169" s="45"/>
    </row>
    <row r="1170" spans="1:10" ht="14.1" customHeight="1" thickBot="1" x14ac:dyDescent="0.25">
      <c r="A1170" s="72" t="s">
        <v>15735</v>
      </c>
      <c r="B1170" s="72" t="s">
        <v>16146</v>
      </c>
      <c r="C1170" s="72" t="s">
        <v>15641</v>
      </c>
      <c r="D1170" s="72" t="s">
        <v>15251</v>
      </c>
      <c r="E1170" s="72" t="s">
        <v>6933</v>
      </c>
      <c r="F1170" s="72" t="s">
        <v>15280</v>
      </c>
      <c r="G1170" s="45"/>
      <c r="H1170" s="45"/>
      <c r="I1170" s="45"/>
      <c r="J1170" s="45"/>
    </row>
    <row r="1171" spans="1:10" ht="13.5" customHeight="1" x14ac:dyDescent="0.2">
      <c r="A1171" s="81">
        <v>60124316</v>
      </c>
      <c r="B1171" s="69" t="str">
        <f t="shared" ref="B1171:B1179" ca="1" si="42">IFERROR(INDEX(UNSPSCDes,MATCH(INDIRECT(ADDRESS(ROW(),COLUMN()-1,4)),UNSPSCCode,0)),"")</f>
        <v>Compuestos para modelado o arcilla secados al aire</v>
      </c>
      <c r="C1171" s="81" t="s">
        <v>7438</v>
      </c>
      <c r="D1171" s="81">
        <v>4</v>
      </c>
      <c r="E1171" s="71">
        <v>5600</v>
      </c>
      <c r="F1171" s="70">
        <f t="shared" ref="F1171:F1179" ca="1" si="43">INDIRECT(ADDRESS(ROW(),COLUMN()-2,4))*INDIRECT(ADDRESS(ROW(),COLUMN()-1,4))</f>
        <v>22400</v>
      </c>
      <c r="G1171" s="45"/>
      <c r="H1171" s="45"/>
      <c r="I1171" s="45"/>
      <c r="J1171" s="45"/>
    </row>
    <row r="1172" spans="1:10" ht="13.5" customHeight="1" x14ac:dyDescent="0.2">
      <c r="A1172" s="81">
        <v>11131502</v>
      </c>
      <c r="B1172" s="69" t="str">
        <f t="shared" ca="1" si="42"/>
        <v>Pieles</v>
      </c>
      <c r="C1172" s="81" t="s">
        <v>7438</v>
      </c>
      <c r="D1172" s="81">
        <v>4</v>
      </c>
      <c r="E1172" s="71">
        <v>13000</v>
      </c>
      <c r="F1172" s="70">
        <f t="shared" ca="1" si="43"/>
        <v>52000</v>
      </c>
      <c r="G1172" s="45"/>
      <c r="H1172" s="45"/>
      <c r="I1172" s="45"/>
      <c r="J1172" s="45"/>
    </row>
    <row r="1173" spans="1:10" ht="13.5" customHeight="1" x14ac:dyDescent="0.2">
      <c r="A1173" s="81">
        <v>54121802</v>
      </c>
      <c r="B1173" s="69" t="str">
        <f t="shared" ca="1" si="42"/>
        <v>Granates industriales</v>
      </c>
      <c r="C1173" s="81" t="s">
        <v>7438</v>
      </c>
      <c r="D1173" s="81">
        <v>2</v>
      </c>
      <c r="E1173" s="71">
        <v>14000</v>
      </c>
      <c r="F1173" s="70">
        <f t="shared" ca="1" si="43"/>
        <v>28000</v>
      </c>
      <c r="G1173" s="45"/>
      <c r="H1173" s="45"/>
      <c r="I1173" s="45"/>
      <c r="J1173" s="45"/>
    </row>
    <row r="1174" spans="1:10" ht="13.5" customHeight="1" x14ac:dyDescent="0.2">
      <c r="A1174" s="81">
        <v>12352310</v>
      </c>
      <c r="B1174" s="69" t="str">
        <f t="shared" ca="1" si="42"/>
        <v>Siliconas</v>
      </c>
      <c r="C1174" s="81" t="s">
        <v>1449</v>
      </c>
      <c r="D1174" s="81">
        <v>12</v>
      </c>
      <c r="E1174" s="71">
        <v>90</v>
      </c>
      <c r="F1174" s="70">
        <f t="shared" ca="1" si="43"/>
        <v>1080</v>
      </c>
      <c r="G1174" s="45"/>
      <c r="H1174" s="45"/>
      <c r="I1174" s="45"/>
      <c r="J1174" s="45"/>
    </row>
    <row r="1175" spans="1:10" ht="13.5" customHeight="1" x14ac:dyDescent="0.2">
      <c r="A1175" s="81">
        <v>12191601</v>
      </c>
      <c r="B1175" s="69" t="str">
        <f t="shared" ca="1" si="42"/>
        <v>Solventes de alcohol</v>
      </c>
      <c r="C1175" s="81" t="s">
        <v>1449</v>
      </c>
      <c r="D1175" s="81">
        <v>6</v>
      </c>
      <c r="E1175" s="71">
        <v>55</v>
      </c>
      <c r="F1175" s="70">
        <f t="shared" ca="1" si="43"/>
        <v>330</v>
      </c>
      <c r="G1175" s="45"/>
      <c r="H1175" s="45"/>
      <c r="I1175" s="45"/>
      <c r="J1175" s="45"/>
    </row>
    <row r="1176" spans="1:10" ht="13.5" customHeight="1" x14ac:dyDescent="0.2">
      <c r="A1176" s="81">
        <v>11162120</v>
      </c>
      <c r="B1176" s="69" t="str">
        <f t="shared" ca="1" si="42"/>
        <v>Tela de cernido</v>
      </c>
      <c r="C1176" s="81" t="s">
        <v>8629</v>
      </c>
      <c r="D1176" s="81">
        <v>12</v>
      </c>
      <c r="E1176" s="71">
        <v>220</v>
      </c>
      <c r="F1176" s="70">
        <f t="shared" ca="1" si="43"/>
        <v>2640</v>
      </c>
      <c r="G1176" s="45"/>
      <c r="H1176" s="45"/>
      <c r="I1176" s="45"/>
      <c r="J1176" s="45"/>
    </row>
    <row r="1177" spans="1:10" ht="13.5" customHeight="1" x14ac:dyDescent="0.2">
      <c r="A1177" s="81">
        <v>60121228</v>
      </c>
      <c r="B1177" s="69" t="str">
        <f t="shared" ca="1" si="42"/>
        <v>Pinceles de utilidad</v>
      </c>
      <c r="C1177" s="81" t="s">
        <v>1449</v>
      </c>
      <c r="D1177" s="81">
        <v>48</v>
      </c>
      <c r="E1177" s="71">
        <v>70</v>
      </c>
      <c r="F1177" s="70">
        <f t="shared" ca="1" si="43"/>
        <v>3360</v>
      </c>
      <c r="G1177" s="45"/>
      <c r="H1177" s="45"/>
      <c r="I1177" s="45"/>
      <c r="J1177" s="45"/>
    </row>
    <row r="1178" spans="1:10" ht="13.5" customHeight="1" x14ac:dyDescent="0.2">
      <c r="A1178" s="81">
        <v>31201528</v>
      </c>
      <c r="B1178" s="69" t="str">
        <f t="shared" ca="1" si="42"/>
        <v>Cinta de montaje</v>
      </c>
      <c r="C1178" s="81" t="s">
        <v>1449</v>
      </c>
      <c r="D1178" s="81">
        <v>48</v>
      </c>
      <c r="E1178" s="71">
        <v>55</v>
      </c>
      <c r="F1178" s="70">
        <f t="shared" ca="1" si="43"/>
        <v>2640</v>
      </c>
      <c r="G1178" s="45"/>
      <c r="H1178" s="45"/>
      <c r="I1178" s="45"/>
      <c r="J1178" s="45"/>
    </row>
    <row r="1179" spans="1:10" ht="13.5" customHeight="1" x14ac:dyDescent="0.2">
      <c r="A1179" s="81">
        <v>11111601</v>
      </c>
      <c r="B1179" s="69" t="str">
        <f t="shared" ca="1" si="42"/>
        <v>Yeso</v>
      </c>
      <c r="C1179" s="81" t="s">
        <v>7438</v>
      </c>
      <c r="D1179" s="81">
        <v>10</v>
      </c>
      <c r="E1179" s="71">
        <v>185</v>
      </c>
      <c r="F1179" s="70">
        <f t="shared" ca="1" si="43"/>
        <v>1850</v>
      </c>
      <c r="G1179" s="45"/>
      <c r="H1179" s="45"/>
      <c r="I1179" s="45"/>
      <c r="J1179" s="45"/>
    </row>
    <row r="1180" spans="1:10" ht="14.1" customHeight="1" x14ac:dyDescent="0.2">
      <c r="A1180" s="45"/>
      <c r="B1180" s="45"/>
      <c r="C1180" s="45"/>
      <c r="D1180" s="45"/>
      <c r="E1180" s="73" t="s">
        <v>12551</v>
      </c>
      <c r="F1180" s="74">
        <f ca="1">SUM(Table367[MONTO TOTAL ESTIMADO])</f>
        <v>114300</v>
      </c>
      <c r="G1180" s="45"/>
      <c r="H1180" s="45" t="str">
        <f>C1164</f>
        <v>Bienes</v>
      </c>
      <c r="I1180" s="45" t="str">
        <f>E1164</f>
        <v>No</v>
      </c>
      <c r="J1180" s="45" t="str">
        <f>D1164</f>
        <v>Compras por debajo del Umbral</v>
      </c>
    </row>
    <row r="1181" spans="1:10" ht="14.1" customHeight="1" thickBot="1" x14ac:dyDescent="0.3"/>
    <row r="1182" spans="1:10" ht="33.75" customHeight="1" thickBot="1" x14ac:dyDescent="0.25">
      <c r="A1182" s="64" t="s">
        <v>16383</v>
      </c>
      <c r="B1182" s="64" t="s">
        <v>161</v>
      </c>
      <c r="C1182" s="64" t="s">
        <v>11725</v>
      </c>
      <c r="D1182" s="64" t="s">
        <v>14379</v>
      </c>
      <c r="E1182" s="64" t="s">
        <v>10963</v>
      </c>
      <c r="F1182" s="64" t="s">
        <v>11096</v>
      </c>
      <c r="G1182" s="45"/>
      <c r="H1182" s="45"/>
      <c r="I1182" s="45"/>
      <c r="J1182" s="45"/>
    </row>
    <row r="1183" spans="1:10" ht="14.1" customHeight="1" thickBot="1" x14ac:dyDescent="0.25">
      <c r="A1183" s="66" t="s">
        <v>18886</v>
      </c>
      <c r="B1183" s="66" t="s">
        <v>18887</v>
      </c>
      <c r="C1183" s="66" t="s">
        <v>17798</v>
      </c>
      <c r="D1183" s="66" t="s">
        <v>17483</v>
      </c>
      <c r="E1183" s="66" t="s">
        <v>17854</v>
      </c>
      <c r="F1183" s="66"/>
      <c r="G1183" s="45"/>
      <c r="H1183" s="45"/>
      <c r="I1183" s="45"/>
      <c r="J1183" s="45"/>
    </row>
    <row r="1184" spans="1:10" ht="14.1" customHeight="1" thickBot="1" x14ac:dyDescent="0.25">
      <c r="A1184" s="91" t="s">
        <v>14829</v>
      </c>
      <c r="B1184" s="67" t="s">
        <v>8529</v>
      </c>
      <c r="C1184" s="76">
        <v>45021</v>
      </c>
      <c r="D1184" s="91" t="s">
        <v>9387</v>
      </c>
      <c r="E1184" s="67" t="s">
        <v>13094</v>
      </c>
      <c r="F1184" s="66" t="s">
        <v>3080</v>
      </c>
      <c r="G1184" s="45"/>
      <c r="H1184" s="45"/>
      <c r="I1184" s="45"/>
      <c r="J1184" s="45"/>
    </row>
    <row r="1185" spans="1:10" ht="14.1" customHeight="1" thickBot="1" x14ac:dyDescent="0.25">
      <c r="A1185" s="92"/>
      <c r="B1185" s="67" t="s">
        <v>1786</v>
      </c>
      <c r="C1185" s="88">
        <f>IF(C1184="","",IF(AND(MONTH(C1184)&gt;=1,MONTH(C1184)&lt;=3),1,IF(AND(MONTH(C1184)&gt;=4,MONTH(C1184)&lt;=6),2,IF(AND(MONTH(C1184)&gt;=7,MONTH(C1184)&lt;=9),3,4))))</f>
        <v>2</v>
      </c>
      <c r="D1185" s="92"/>
      <c r="E1185" s="67" t="s">
        <v>2417</v>
      </c>
      <c r="F1185" s="66" t="s">
        <v>11113</v>
      </c>
      <c r="G1185" s="45"/>
      <c r="H1185" s="45"/>
      <c r="I1185" s="45"/>
      <c r="J1185" s="45"/>
    </row>
    <row r="1186" spans="1:10" ht="14.1" customHeight="1" thickBot="1" x14ac:dyDescent="0.25">
      <c r="A1186" s="92"/>
      <c r="B1186" s="67" t="s">
        <v>12943</v>
      </c>
      <c r="C1186" s="76">
        <v>45026</v>
      </c>
      <c r="D1186" s="92"/>
      <c r="E1186" s="67" t="s">
        <v>3073</v>
      </c>
      <c r="F1186" s="66" t="s">
        <v>11113</v>
      </c>
      <c r="G1186" s="45"/>
      <c r="H1186" s="45"/>
      <c r="I1186" s="45"/>
      <c r="J1186" s="45"/>
    </row>
    <row r="1187" spans="1:10" ht="14.1" customHeight="1" thickBot="1" x14ac:dyDescent="0.25">
      <c r="A1187" s="92"/>
      <c r="B1187" s="67" t="s">
        <v>1786</v>
      </c>
      <c r="C1187" s="88">
        <f>IF(C1186="","",IF(AND(MONTH(C1186)&gt;=1,MONTH(C1186)&lt;=3),1,IF(AND(MONTH(C1186)&gt;=4,MONTH(C1186)&lt;=6),2,IF(AND(MONTH(C1186)&gt;=7,MONTH(C1186)&lt;=9),3,4))))</f>
        <v>2</v>
      </c>
      <c r="D1187" s="92"/>
      <c r="E1187" s="67" t="s">
        <v>13193</v>
      </c>
      <c r="F1187" s="66" t="s">
        <v>11113</v>
      </c>
      <c r="G1187" s="45"/>
      <c r="H1187" s="45"/>
      <c r="I1187" s="45"/>
      <c r="J1187" s="45"/>
    </row>
    <row r="1188" spans="1:10" ht="14.1" customHeight="1" thickBot="1" x14ac:dyDescent="0.25">
      <c r="A1188" s="45"/>
      <c r="B1188" s="45"/>
      <c r="C1188" s="45"/>
      <c r="D1188" s="45"/>
      <c r="E1188" s="45"/>
      <c r="F1188" s="45"/>
      <c r="G1188" s="45"/>
      <c r="H1188" s="45"/>
      <c r="I1188" s="45"/>
      <c r="J1188" s="45"/>
    </row>
    <row r="1189" spans="1:10" ht="14.1" customHeight="1" thickBot="1" x14ac:dyDescent="0.25">
      <c r="A1189" s="72" t="s">
        <v>15735</v>
      </c>
      <c r="B1189" s="72" t="s">
        <v>16146</v>
      </c>
      <c r="C1189" s="72" t="s">
        <v>15641</v>
      </c>
      <c r="D1189" s="72" t="s">
        <v>15251</v>
      </c>
      <c r="E1189" s="72" t="s">
        <v>6933</v>
      </c>
      <c r="F1189" s="72" t="s">
        <v>15280</v>
      </c>
      <c r="G1189" s="45"/>
      <c r="H1189" s="45"/>
      <c r="I1189" s="45"/>
      <c r="J1189" s="45"/>
    </row>
    <row r="1190" spans="1:10" ht="13.5" customHeight="1" x14ac:dyDescent="0.2">
      <c r="A1190" s="81">
        <v>49161520</v>
      </c>
      <c r="B1190" s="69" t="str">
        <f t="shared" ref="B1190:B1196" ca="1" si="44">IFERROR(INDEX(UNSPSCDes,MATCH(INDIRECT(ADDRESS(ROW(),COLUMN()-1,4)),UNSPSCCode,0)),"")</f>
        <v>Bates de softbol</v>
      </c>
      <c r="C1190" s="81" t="s">
        <v>1449</v>
      </c>
      <c r="D1190" s="81">
        <v>14</v>
      </c>
      <c r="E1190" s="71">
        <v>5800</v>
      </c>
      <c r="F1190" s="70">
        <f t="shared" ref="F1190:F1196" ca="1" si="45">INDIRECT(ADDRESS(ROW(),COLUMN()-2,4))*INDIRECT(ADDRESS(ROW(),COLUMN()-1,4))</f>
        <v>81200</v>
      </c>
      <c r="G1190" s="45"/>
      <c r="H1190" s="45"/>
      <c r="I1190" s="45"/>
      <c r="J1190" s="45"/>
    </row>
    <row r="1191" spans="1:10" ht="13.5" customHeight="1" x14ac:dyDescent="0.2">
      <c r="A1191" s="81">
        <v>49161603</v>
      </c>
      <c r="B1191" s="69" t="str">
        <f t="shared" ca="1" si="44"/>
        <v>Pelotas de básquetbol</v>
      </c>
      <c r="C1191" s="81" t="s">
        <v>1449</v>
      </c>
      <c r="D1191" s="81">
        <v>14</v>
      </c>
      <c r="E1191" s="71">
        <v>1300</v>
      </c>
      <c r="F1191" s="70">
        <f t="shared" ca="1" si="45"/>
        <v>18200</v>
      </c>
      <c r="G1191" s="45"/>
      <c r="H1191" s="45"/>
      <c r="I1191" s="45"/>
      <c r="J1191" s="45"/>
    </row>
    <row r="1192" spans="1:10" ht="13.5" customHeight="1" x14ac:dyDescent="0.2">
      <c r="A1192" s="81">
        <v>49161608</v>
      </c>
      <c r="B1192" s="69" t="str">
        <f t="shared" ca="1" si="44"/>
        <v>Balones de voleibol</v>
      </c>
      <c r="C1192" s="81" t="s">
        <v>1449</v>
      </c>
      <c r="D1192" s="81">
        <v>14</v>
      </c>
      <c r="E1192" s="71">
        <v>1200</v>
      </c>
      <c r="F1192" s="70">
        <f t="shared" ca="1" si="45"/>
        <v>16800</v>
      </c>
      <c r="G1192" s="45"/>
      <c r="H1192" s="45"/>
      <c r="I1192" s="45"/>
      <c r="J1192" s="45"/>
    </row>
    <row r="1193" spans="1:10" ht="13.5" customHeight="1" x14ac:dyDescent="0.2">
      <c r="A1193" s="81">
        <v>49221505</v>
      </c>
      <c r="B1193" s="69" t="str">
        <f t="shared" ca="1" si="44"/>
        <v>Mallas o redes para deportes</v>
      </c>
      <c r="C1193" s="81" t="s">
        <v>1449</v>
      </c>
      <c r="D1193" s="81">
        <v>2</v>
      </c>
      <c r="E1193" s="71">
        <v>2600</v>
      </c>
      <c r="F1193" s="70">
        <f t="shared" ca="1" si="45"/>
        <v>5200</v>
      </c>
      <c r="G1193" s="45"/>
      <c r="H1193" s="45"/>
      <c r="I1193" s="45"/>
      <c r="J1193" s="45"/>
    </row>
    <row r="1194" spans="1:10" ht="13.5" customHeight="1" x14ac:dyDescent="0.2">
      <c r="A1194" s="81">
        <v>49221507</v>
      </c>
      <c r="B1194" s="69" t="str">
        <f t="shared" ca="1" si="44"/>
        <v>Tableros de basquetbol</v>
      </c>
      <c r="C1194" s="81" t="s">
        <v>1449</v>
      </c>
      <c r="D1194" s="81">
        <v>4</v>
      </c>
      <c r="E1194" s="71">
        <v>20000</v>
      </c>
      <c r="F1194" s="70">
        <f t="shared" ca="1" si="45"/>
        <v>80000</v>
      </c>
      <c r="G1194" s="45"/>
      <c r="H1194" s="45"/>
      <c r="I1194" s="45"/>
      <c r="J1194" s="45"/>
    </row>
    <row r="1195" spans="1:10" ht="13.5" customHeight="1" x14ac:dyDescent="0.2">
      <c r="A1195" s="81">
        <v>56121101</v>
      </c>
      <c r="B1195" s="69" t="str">
        <f t="shared" ca="1" si="44"/>
        <v>Caballetes</v>
      </c>
      <c r="C1195" s="81" t="s">
        <v>1449</v>
      </c>
      <c r="D1195" s="81">
        <v>6</v>
      </c>
      <c r="E1195" s="71">
        <v>3000</v>
      </c>
      <c r="F1195" s="70">
        <f t="shared" ca="1" si="45"/>
        <v>18000</v>
      </c>
      <c r="G1195" s="45"/>
      <c r="H1195" s="45"/>
      <c r="I1195" s="45"/>
      <c r="J1195" s="45"/>
    </row>
    <row r="1196" spans="1:10" ht="13.5" customHeight="1" x14ac:dyDescent="0.2">
      <c r="A1196" s="81">
        <v>49161509</v>
      </c>
      <c r="B1196" s="69" t="str">
        <f t="shared" ca="1" si="44"/>
        <v>Balones de softbol</v>
      </c>
      <c r="C1196" s="81" t="s">
        <v>1449</v>
      </c>
      <c r="D1196" s="81">
        <v>14</v>
      </c>
      <c r="E1196" s="71">
        <v>400</v>
      </c>
      <c r="F1196" s="70">
        <f t="shared" ca="1" si="45"/>
        <v>5600</v>
      </c>
      <c r="G1196" s="45"/>
      <c r="H1196" s="45"/>
      <c r="I1196" s="45"/>
      <c r="J1196" s="45"/>
    </row>
    <row r="1197" spans="1:10" ht="14.1" customHeight="1" x14ac:dyDescent="0.2">
      <c r="A1197" s="45"/>
      <c r="B1197" s="45"/>
      <c r="C1197" s="45"/>
      <c r="D1197" s="45"/>
      <c r="E1197" s="73" t="s">
        <v>12551</v>
      </c>
      <c r="F1197" s="74">
        <f ca="1">SUM(Table368[MONTO TOTAL ESTIMADO])</f>
        <v>225000</v>
      </c>
      <c r="G1197" s="45"/>
      <c r="H1197" s="45" t="str">
        <f>C1183</f>
        <v>Bienes</v>
      </c>
      <c r="I1197" s="45" t="str">
        <f>E1183</f>
        <v>No</v>
      </c>
      <c r="J1197" s="45" t="str">
        <f>D1183</f>
        <v>Compras Menores</v>
      </c>
    </row>
    <row r="1198" spans="1:10" ht="14.1" customHeight="1" thickBot="1" x14ac:dyDescent="0.3"/>
    <row r="1199" spans="1:10" ht="33.75" customHeight="1" thickBot="1" x14ac:dyDescent="0.25">
      <c r="A1199" s="64" t="s">
        <v>16383</v>
      </c>
      <c r="B1199" s="64" t="s">
        <v>161</v>
      </c>
      <c r="C1199" s="64" t="s">
        <v>11725</v>
      </c>
      <c r="D1199" s="64" t="s">
        <v>14379</v>
      </c>
      <c r="E1199" s="64" t="s">
        <v>10963</v>
      </c>
      <c r="F1199" s="64" t="s">
        <v>11096</v>
      </c>
      <c r="G1199" s="45"/>
      <c r="H1199" s="45"/>
      <c r="I1199" s="45"/>
      <c r="J1199" s="45"/>
    </row>
    <row r="1200" spans="1:10" ht="13.5" customHeight="1" thickBot="1" x14ac:dyDescent="0.25">
      <c r="A1200" s="85" t="s">
        <v>11970</v>
      </c>
      <c r="B1200" s="85" t="s">
        <v>18888</v>
      </c>
      <c r="C1200" s="66" t="s">
        <v>17798</v>
      </c>
      <c r="D1200" s="66" t="s">
        <v>10172</v>
      </c>
      <c r="E1200" s="66" t="s">
        <v>17854</v>
      </c>
      <c r="F1200" s="66"/>
      <c r="G1200" s="45"/>
      <c r="H1200" s="45"/>
      <c r="I1200" s="45"/>
      <c r="J1200" s="45"/>
    </row>
    <row r="1201" spans="1:10" ht="14.1" customHeight="1" thickBot="1" x14ac:dyDescent="0.25">
      <c r="A1201" s="91" t="s">
        <v>14829</v>
      </c>
      <c r="B1201" s="67" t="s">
        <v>8529</v>
      </c>
      <c r="C1201" s="76">
        <v>45026</v>
      </c>
      <c r="D1201" s="91" t="s">
        <v>9387</v>
      </c>
      <c r="E1201" s="67" t="s">
        <v>13094</v>
      </c>
      <c r="F1201" s="66" t="s">
        <v>3080</v>
      </c>
      <c r="G1201" s="45"/>
      <c r="H1201" s="45"/>
      <c r="I1201" s="45"/>
      <c r="J1201" s="45"/>
    </row>
    <row r="1202" spans="1:10" ht="14.1" customHeight="1" thickBot="1" x14ac:dyDescent="0.25">
      <c r="A1202" s="92"/>
      <c r="B1202" s="67" t="s">
        <v>1786</v>
      </c>
      <c r="C1202" s="88">
        <f>IF(C1201="","",IF(AND(MONTH(C1201)&gt;=1,MONTH(C1201)&lt;=3),1,IF(AND(MONTH(C1201)&gt;=4,MONTH(C1201)&lt;=6),2,IF(AND(MONTH(C1201)&gt;=7,MONTH(C1201)&lt;=9),3,4))))</f>
        <v>2</v>
      </c>
      <c r="D1202" s="92"/>
      <c r="E1202" s="67" t="s">
        <v>2417</v>
      </c>
      <c r="F1202" s="66" t="s">
        <v>11113</v>
      </c>
      <c r="G1202" s="45"/>
      <c r="H1202" s="45"/>
      <c r="I1202" s="45"/>
      <c r="J1202" s="45"/>
    </row>
    <row r="1203" spans="1:10" ht="14.1" customHeight="1" thickBot="1" x14ac:dyDescent="0.25">
      <c r="A1203" s="92"/>
      <c r="B1203" s="67" t="s">
        <v>12943</v>
      </c>
      <c r="C1203" s="76">
        <v>45031</v>
      </c>
      <c r="D1203" s="92"/>
      <c r="E1203" s="67" t="s">
        <v>3073</v>
      </c>
      <c r="F1203" s="66" t="s">
        <v>11113</v>
      </c>
      <c r="G1203" s="45"/>
      <c r="H1203" s="45"/>
      <c r="I1203" s="45"/>
      <c r="J1203" s="45"/>
    </row>
    <row r="1204" spans="1:10" ht="14.1" customHeight="1" thickBot="1" x14ac:dyDescent="0.25">
      <c r="A1204" s="92"/>
      <c r="B1204" s="67" t="s">
        <v>1786</v>
      </c>
      <c r="C1204" s="88">
        <f>IF(C1203="","",IF(AND(MONTH(C1203)&gt;=1,MONTH(C1203)&lt;=3),1,IF(AND(MONTH(C1203)&gt;=4,MONTH(C1203)&lt;=6),2,IF(AND(MONTH(C1203)&gt;=7,MONTH(C1203)&lt;=9),3,4))))</f>
        <v>2</v>
      </c>
      <c r="D1204" s="92"/>
      <c r="E1204" s="67" t="s">
        <v>13193</v>
      </c>
      <c r="F1204" s="66" t="s">
        <v>11113</v>
      </c>
      <c r="G1204" s="45"/>
      <c r="H1204" s="45"/>
      <c r="I1204" s="45"/>
      <c r="J1204" s="45"/>
    </row>
    <row r="1205" spans="1:10" ht="14.1" customHeight="1" thickBot="1" x14ac:dyDescent="0.25">
      <c r="A1205" s="45"/>
      <c r="B1205" s="45"/>
      <c r="C1205" s="45"/>
      <c r="D1205" s="45"/>
      <c r="E1205" s="45"/>
      <c r="F1205" s="45"/>
      <c r="G1205" s="45"/>
      <c r="H1205" s="45"/>
      <c r="I1205" s="45"/>
      <c r="J1205" s="45"/>
    </row>
    <row r="1206" spans="1:10" ht="14.1" customHeight="1" thickBot="1" x14ac:dyDescent="0.25">
      <c r="A1206" s="72" t="s">
        <v>15735</v>
      </c>
      <c r="B1206" s="72" t="s">
        <v>16146</v>
      </c>
      <c r="C1206" s="72" t="s">
        <v>15641</v>
      </c>
      <c r="D1206" s="72" t="s">
        <v>15251</v>
      </c>
      <c r="E1206" s="72" t="s">
        <v>6933</v>
      </c>
      <c r="F1206" s="72" t="s">
        <v>15280</v>
      </c>
      <c r="G1206" s="45"/>
      <c r="H1206" s="45"/>
      <c r="I1206" s="45"/>
      <c r="J1206" s="45"/>
    </row>
    <row r="1207" spans="1:10" ht="14.1" customHeight="1" x14ac:dyDescent="0.2">
      <c r="A1207" s="81">
        <v>49101701</v>
      </c>
      <c r="B1207" s="69" t="str">
        <f ca="1">IFERROR(INDEX(UNSPSCDes,MATCH(INDIRECT(ADDRESS(ROW(),COLUMN()-1,4)),UNSPSCCode,0)),"")</f>
        <v>Medallas</v>
      </c>
      <c r="C1207" s="81" t="s">
        <v>1449</v>
      </c>
      <c r="D1207" s="81">
        <v>15</v>
      </c>
      <c r="E1207" s="71">
        <v>900</v>
      </c>
      <c r="F1207" s="70">
        <f ca="1">INDIRECT(ADDRESS(ROW(),COLUMN()-2,4))*INDIRECT(ADDRESS(ROW(),COLUMN()-1,4))</f>
        <v>13500</v>
      </c>
      <c r="G1207" s="45"/>
      <c r="H1207" s="45"/>
      <c r="I1207" s="45"/>
      <c r="J1207" s="45"/>
    </row>
    <row r="1208" spans="1:10" ht="13.5" customHeight="1" x14ac:dyDescent="0.2">
      <c r="A1208" s="81">
        <v>49101702</v>
      </c>
      <c r="B1208" s="69" t="str">
        <f ca="1">IFERROR(INDEX(UNSPSCDes,MATCH(INDIRECT(ADDRESS(ROW(),COLUMN()-1,4)),UNSPSCCode,0)),"")</f>
        <v>Trofeos</v>
      </c>
      <c r="C1208" s="81" t="s">
        <v>1449</v>
      </c>
      <c r="D1208" s="81">
        <v>14</v>
      </c>
      <c r="E1208" s="71">
        <v>250</v>
      </c>
      <c r="F1208" s="70">
        <f ca="1">INDIRECT(ADDRESS(ROW(),COLUMN()-2,4))*INDIRECT(ADDRESS(ROW(),COLUMN()-1,4))</f>
        <v>3500</v>
      </c>
      <c r="G1208" s="45"/>
      <c r="H1208" s="45"/>
      <c r="I1208" s="45"/>
      <c r="J1208" s="45"/>
    </row>
    <row r="1209" spans="1:10" ht="14.1" customHeight="1" x14ac:dyDescent="0.2">
      <c r="A1209" s="45"/>
      <c r="B1209" s="45"/>
      <c r="C1209" s="45"/>
      <c r="D1209" s="45"/>
      <c r="E1209" s="73" t="s">
        <v>12551</v>
      </c>
      <c r="F1209" s="74">
        <f ca="1">SUM(Table369[MONTO TOTAL ESTIMADO])</f>
        <v>17000</v>
      </c>
      <c r="G1209" s="45"/>
      <c r="H1209" s="45" t="str">
        <f>C1200</f>
        <v>Bienes</v>
      </c>
      <c r="I1209" s="45" t="str">
        <f>E1200</f>
        <v>No</v>
      </c>
      <c r="J1209" s="45" t="str">
        <f>D1200</f>
        <v>Compras por debajo del Umbral</v>
      </c>
    </row>
    <row r="1210" spans="1:10" ht="14.1" customHeight="1" thickBot="1" x14ac:dyDescent="0.3"/>
    <row r="1211" spans="1:10" ht="33.75" customHeight="1" thickBot="1" x14ac:dyDescent="0.25">
      <c r="A1211" s="64" t="s">
        <v>16383</v>
      </c>
      <c r="B1211" s="64" t="s">
        <v>161</v>
      </c>
      <c r="C1211" s="64" t="s">
        <v>11725</v>
      </c>
      <c r="D1211" s="64" t="s">
        <v>14379</v>
      </c>
      <c r="E1211" s="64" t="s">
        <v>10963</v>
      </c>
      <c r="F1211" s="64" t="s">
        <v>11096</v>
      </c>
      <c r="G1211" s="45"/>
      <c r="H1211" s="45"/>
      <c r="I1211" s="45"/>
      <c r="J1211" s="45"/>
    </row>
    <row r="1212" spans="1:10" ht="14.1" customHeight="1" thickBot="1" x14ac:dyDescent="0.25">
      <c r="A1212" s="66" t="s">
        <v>11970</v>
      </c>
      <c r="B1212" s="66" t="s">
        <v>18888</v>
      </c>
      <c r="C1212" s="66" t="s">
        <v>17798</v>
      </c>
      <c r="D1212" s="66" t="s">
        <v>10172</v>
      </c>
      <c r="E1212" s="66" t="s">
        <v>17854</v>
      </c>
      <c r="F1212" s="66"/>
      <c r="G1212" s="45"/>
      <c r="H1212" s="45"/>
      <c r="I1212" s="45"/>
      <c r="J1212" s="45"/>
    </row>
    <row r="1213" spans="1:10" ht="14.1" customHeight="1" thickBot="1" x14ac:dyDescent="0.25">
      <c r="A1213" s="91" t="s">
        <v>14829</v>
      </c>
      <c r="B1213" s="67" t="s">
        <v>8529</v>
      </c>
      <c r="C1213" s="76">
        <v>45117</v>
      </c>
      <c r="D1213" s="91" t="s">
        <v>9387</v>
      </c>
      <c r="E1213" s="67" t="s">
        <v>13094</v>
      </c>
      <c r="F1213" s="66" t="s">
        <v>3080</v>
      </c>
      <c r="G1213" s="45"/>
      <c r="H1213" s="45"/>
      <c r="I1213" s="45"/>
      <c r="J1213" s="45"/>
    </row>
    <row r="1214" spans="1:10" ht="14.1" customHeight="1" thickBot="1" x14ac:dyDescent="0.25">
      <c r="A1214" s="92"/>
      <c r="B1214" s="67" t="s">
        <v>1786</v>
      </c>
      <c r="C1214" s="88">
        <f>IF(C1213="","",IF(AND(MONTH(C1213)&gt;=1,MONTH(C1213)&lt;=3),1,IF(AND(MONTH(C1213)&gt;=4,MONTH(C1213)&lt;=6),2,IF(AND(MONTH(C1213)&gt;=7,MONTH(C1213)&lt;=9),3,4))))</f>
        <v>3</v>
      </c>
      <c r="D1214" s="92"/>
      <c r="E1214" s="67" t="s">
        <v>2417</v>
      </c>
      <c r="F1214" s="66" t="s">
        <v>11113</v>
      </c>
      <c r="G1214" s="45"/>
      <c r="H1214" s="45"/>
      <c r="I1214" s="45"/>
      <c r="J1214" s="45"/>
    </row>
    <row r="1215" spans="1:10" ht="14.1" customHeight="1" thickBot="1" x14ac:dyDescent="0.25">
      <c r="A1215" s="92"/>
      <c r="B1215" s="67" t="s">
        <v>12943</v>
      </c>
      <c r="C1215" s="76">
        <v>45122</v>
      </c>
      <c r="D1215" s="92"/>
      <c r="E1215" s="67" t="s">
        <v>3073</v>
      </c>
      <c r="F1215" s="66" t="s">
        <v>11113</v>
      </c>
      <c r="G1215" s="45"/>
      <c r="H1215" s="45"/>
      <c r="I1215" s="45"/>
      <c r="J1215" s="45"/>
    </row>
    <row r="1216" spans="1:10" ht="14.1" customHeight="1" thickBot="1" x14ac:dyDescent="0.25">
      <c r="A1216" s="92"/>
      <c r="B1216" s="67" t="s">
        <v>1786</v>
      </c>
      <c r="C1216" s="88">
        <f>IF(C1215="","",IF(AND(MONTH(C1215)&gt;=1,MONTH(C1215)&lt;=3),1,IF(AND(MONTH(C1215)&gt;=4,MONTH(C1215)&lt;=6),2,IF(AND(MONTH(C1215)&gt;=7,MONTH(C1215)&lt;=9),3,4))))</f>
        <v>3</v>
      </c>
      <c r="D1216" s="92"/>
      <c r="E1216" s="67" t="s">
        <v>13193</v>
      </c>
      <c r="F1216" s="66" t="s">
        <v>11113</v>
      </c>
      <c r="G1216" s="45"/>
      <c r="H1216" s="45"/>
      <c r="I1216" s="45"/>
      <c r="J1216" s="45"/>
    </row>
    <row r="1217" spans="1:10" ht="14.1" customHeight="1" thickBot="1" x14ac:dyDescent="0.25">
      <c r="A1217" s="45"/>
      <c r="B1217" s="45"/>
      <c r="C1217" s="45"/>
      <c r="D1217" s="45"/>
      <c r="E1217" s="45"/>
      <c r="F1217" s="45"/>
      <c r="G1217" s="45"/>
      <c r="H1217" s="45"/>
      <c r="I1217" s="45"/>
      <c r="J1217" s="45"/>
    </row>
    <row r="1218" spans="1:10" ht="14.1" customHeight="1" thickBot="1" x14ac:dyDescent="0.25">
      <c r="A1218" s="72" t="s">
        <v>15735</v>
      </c>
      <c r="B1218" s="72" t="s">
        <v>16146</v>
      </c>
      <c r="C1218" s="72" t="s">
        <v>15641</v>
      </c>
      <c r="D1218" s="72" t="s">
        <v>15251</v>
      </c>
      <c r="E1218" s="72" t="s">
        <v>6933</v>
      </c>
      <c r="F1218" s="72" t="s">
        <v>15280</v>
      </c>
      <c r="G1218" s="45"/>
      <c r="H1218" s="45"/>
      <c r="I1218" s="45"/>
      <c r="J1218" s="45"/>
    </row>
    <row r="1219" spans="1:10" ht="14.1" customHeight="1" x14ac:dyDescent="0.2">
      <c r="A1219" s="81">
        <v>49101701</v>
      </c>
      <c r="B1219" s="69" t="str">
        <f ca="1">IFERROR(INDEX(UNSPSCDes,MATCH(INDIRECT(ADDRESS(ROW(),COLUMN()-1,4)),UNSPSCCode,0)),"")</f>
        <v>Medallas</v>
      </c>
      <c r="C1219" s="81" t="s">
        <v>1449</v>
      </c>
      <c r="D1219" s="81">
        <v>30</v>
      </c>
      <c r="E1219" s="71">
        <v>900</v>
      </c>
      <c r="F1219" s="70">
        <f ca="1">INDIRECT(ADDRESS(ROW(),COLUMN()-2,4))*INDIRECT(ADDRESS(ROW(),COLUMN()-1,4))</f>
        <v>27000</v>
      </c>
      <c r="G1219" s="45"/>
      <c r="H1219" s="45"/>
      <c r="I1219" s="45"/>
      <c r="J1219" s="45"/>
    </row>
    <row r="1220" spans="1:10" ht="13.5" customHeight="1" x14ac:dyDescent="0.2">
      <c r="A1220" s="81">
        <v>49101702</v>
      </c>
      <c r="B1220" s="69" t="str">
        <f ca="1">IFERROR(INDEX(UNSPSCDes,MATCH(INDIRECT(ADDRESS(ROW(),COLUMN()-1,4)),UNSPSCCode,0)),"")</f>
        <v>Trofeos</v>
      </c>
      <c r="C1220" s="81" t="s">
        <v>1449</v>
      </c>
      <c r="D1220" s="81">
        <v>28</v>
      </c>
      <c r="E1220" s="71">
        <v>250</v>
      </c>
      <c r="F1220" s="70">
        <f ca="1">INDIRECT(ADDRESS(ROW(),COLUMN()-2,4))*INDIRECT(ADDRESS(ROW(),COLUMN()-1,4))</f>
        <v>7000</v>
      </c>
      <c r="G1220" s="45"/>
      <c r="H1220" s="45"/>
      <c r="I1220" s="45"/>
      <c r="J1220" s="45"/>
    </row>
    <row r="1221" spans="1:10" ht="14.1" customHeight="1" x14ac:dyDescent="0.2">
      <c r="A1221" s="45"/>
      <c r="B1221" s="45"/>
      <c r="C1221" s="45"/>
      <c r="D1221" s="45"/>
      <c r="E1221" s="73" t="s">
        <v>12551</v>
      </c>
      <c r="F1221" s="74">
        <f ca="1">SUM(Table370[MONTO TOTAL ESTIMADO])</f>
        <v>34000</v>
      </c>
      <c r="G1221" s="45"/>
      <c r="H1221" s="45" t="str">
        <f>C1212</f>
        <v>Bienes</v>
      </c>
      <c r="I1221" s="45" t="str">
        <f>E1212</f>
        <v>No</v>
      </c>
      <c r="J1221" s="45" t="str">
        <f>D1212</f>
        <v>Compras por debajo del Umbral</v>
      </c>
    </row>
    <row r="1222" spans="1:10" ht="14.1" customHeight="1" thickBot="1" x14ac:dyDescent="0.3"/>
    <row r="1223" spans="1:10" ht="33.75" customHeight="1" thickBot="1" x14ac:dyDescent="0.25">
      <c r="A1223" s="64" t="s">
        <v>16383</v>
      </c>
      <c r="B1223" s="64" t="s">
        <v>161</v>
      </c>
      <c r="C1223" s="64" t="s">
        <v>11725</v>
      </c>
      <c r="D1223" s="64" t="s">
        <v>14379</v>
      </c>
      <c r="E1223" s="64" t="s">
        <v>10963</v>
      </c>
      <c r="F1223" s="64" t="s">
        <v>11096</v>
      </c>
      <c r="G1223" s="45"/>
      <c r="H1223" s="45"/>
      <c r="I1223" s="45"/>
      <c r="J1223" s="45"/>
    </row>
    <row r="1224" spans="1:10" ht="13.5" customHeight="1" thickBot="1" x14ac:dyDescent="0.25">
      <c r="A1224" s="85" t="s">
        <v>18889</v>
      </c>
      <c r="B1224" s="85" t="s">
        <v>18890</v>
      </c>
      <c r="C1224" s="66" t="s">
        <v>6799</v>
      </c>
      <c r="D1224" s="66" t="s">
        <v>17483</v>
      </c>
      <c r="E1224" s="66" t="s">
        <v>17854</v>
      </c>
      <c r="F1224" s="66"/>
      <c r="G1224" s="45"/>
      <c r="H1224" s="45"/>
      <c r="I1224" s="45"/>
      <c r="J1224" s="45"/>
    </row>
    <row r="1225" spans="1:10" ht="14.1" customHeight="1" thickBot="1" x14ac:dyDescent="0.25">
      <c r="A1225" s="91" t="s">
        <v>14829</v>
      </c>
      <c r="B1225" s="67" t="s">
        <v>8529</v>
      </c>
      <c r="C1225" s="76">
        <v>45122</v>
      </c>
      <c r="D1225" s="91" t="s">
        <v>9387</v>
      </c>
      <c r="E1225" s="67" t="s">
        <v>13094</v>
      </c>
      <c r="F1225" s="66" t="s">
        <v>3080</v>
      </c>
      <c r="G1225" s="45"/>
      <c r="H1225" s="45"/>
      <c r="I1225" s="45"/>
      <c r="J1225" s="45"/>
    </row>
    <row r="1226" spans="1:10" ht="14.1" customHeight="1" thickBot="1" x14ac:dyDescent="0.25">
      <c r="A1226" s="92"/>
      <c r="B1226" s="67" t="s">
        <v>1786</v>
      </c>
      <c r="C1226" s="88">
        <f>IF(C1225="","",IF(AND(MONTH(C1225)&gt;=1,MONTH(C1225)&lt;=3),1,IF(AND(MONTH(C1225)&gt;=4,MONTH(C1225)&lt;=6),2,IF(AND(MONTH(C1225)&gt;=7,MONTH(C1225)&lt;=9),3,4))))</f>
        <v>3</v>
      </c>
      <c r="D1226" s="92"/>
      <c r="E1226" s="67" t="s">
        <v>2417</v>
      </c>
      <c r="F1226" s="66" t="s">
        <v>11113</v>
      </c>
      <c r="G1226" s="45"/>
      <c r="H1226" s="45"/>
      <c r="I1226" s="45"/>
      <c r="J1226" s="45"/>
    </row>
    <row r="1227" spans="1:10" ht="14.1" customHeight="1" thickBot="1" x14ac:dyDescent="0.25">
      <c r="A1227" s="92"/>
      <c r="B1227" s="67" t="s">
        <v>12943</v>
      </c>
      <c r="C1227" s="76">
        <v>45127</v>
      </c>
      <c r="D1227" s="92"/>
      <c r="E1227" s="67" t="s">
        <v>3073</v>
      </c>
      <c r="F1227" s="66" t="s">
        <v>11113</v>
      </c>
      <c r="G1227" s="45"/>
      <c r="H1227" s="45"/>
      <c r="I1227" s="45"/>
      <c r="J1227" s="45"/>
    </row>
    <row r="1228" spans="1:10" ht="14.1" customHeight="1" thickBot="1" x14ac:dyDescent="0.25">
      <c r="A1228" s="92"/>
      <c r="B1228" s="67" t="s">
        <v>1786</v>
      </c>
      <c r="C1228" s="88">
        <f>IF(C1227="","",IF(AND(MONTH(C1227)&gt;=1,MONTH(C1227)&lt;=3),1,IF(AND(MONTH(C1227)&gt;=4,MONTH(C1227)&lt;=6),2,IF(AND(MONTH(C1227)&gt;=7,MONTH(C1227)&lt;=9),3,4))))</f>
        <v>3</v>
      </c>
      <c r="D1228" s="92"/>
      <c r="E1228" s="67" t="s">
        <v>13193</v>
      </c>
      <c r="F1228" s="66" t="s">
        <v>11113</v>
      </c>
      <c r="G1228" s="45"/>
      <c r="H1228" s="45"/>
      <c r="I1228" s="45"/>
      <c r="J1228" s="45"/>
    </row>
    <row r="1229" spans="1:10" ht="14.1" customHeight="1" thickBot="1" x14ac:dyDescent="0.25">
      <c r="A1229" s="45"/>
      <c r="B1229" s="45"/>
      <c r="C1229" s="45"/>
      <c r="D1229" s="45"/>
      <c r="E1229" s="45"/>
      <c r="F1229" s="45"/>
      <c r="G1229" s="45"/>
      <c r="H1229" s="45"/>
      <c r="I1229" s="45"/>
      <c r="J1229" s="45"/>
    </row>
    <row r="1230" spans="1:10" ht="14.1" customHeight="1" thickBot="1" x14ac:dyDescent="0.25">
      <c r="A1230" s="72" t="s">
        <v>15735</v>
      </c>
      <c r="B1230" s="72" t="s">
        <v>16146</v>
      </c>
      <c r="C1230" s="72" t="s">
        <v>15641</v>
      </c>
      <c r="D1230" s="72" t="s">
        <v>15251</v>
      </c>
      <c r="E1230" s="72" t="s">
        <v>6933</v>
      </c>
      <c r="F1230" s="72" t="s">
        <v>15280</v>
      </c>
      <c r="G1230" s="45"/>
      <c r="H1230" s="45"/>
      <c r="I1230" s="45"/>
      <c r="J1230" s="45"/>
    </row>
    <row r="1231" spans="1:10" ht="14.1" customHeight="1" x14ac:dyDescent="0.2">
      <c r="A1231" s="81">
        <v>55121711</v>
      </c>
      <c r="B1231" s="69" t="str">
        <f t="shared" ref="B1231:B1237" ca="1" si="46">IFERROR(INDEX(UNSPSCDes,MATCH(INDIRECT(ADDRESS(ROW(),COLUMN()-1,4)),UNSPSCCode,0)),"")</f>
        <v>Vallas publicitarias</v>
      </c>
      <c r="C1231" s="81" t="s">
        <v>1449</v>
      </c>
      <c r="D1231" s="81">
        <v>1</v>
      </c>
      <c r="E1231" s="71">
        <v>150000</v>
      </c>
      <c r="F1231" s="70">
        <f t="shared" ref="F1231:F1237" ca="1" si="47">INDIRECT(ADDRESS(ROW(),COLUMN()-2,4))*INDIRECT(ADDRESS(ROW(),COLUMN()-1,4))</f>
        <v>150000</v>
      </c>
      <c r="G1231" s="45"/>
      <c r="H1231" s="45"/>
      <c r="I1231" s="45"/>
      <c r="J1231" s="45"/>
    </row>
    <row r="1232" spans="1:10" ht="13.5" customHeight="1" x14ac:dyDescent="0.2">
      <c r="A1232" s="81">
        <v>90101604</v>
      </c>
      <c r="B1232" s="69" t="str">
        <f t="shared" ca="1" si="46"/>
        <v>Servicios de cáterin en la obra o lugar de trabajo</v>
      </c>
      <c r="C1232" s="81" t="s">
        <v>1449</v>
      </c>
      <c r="D1232" s="81">
        <v>4</v>
      </c>
      <c r="E1232" s="71">
        <v>24000</v>
      </c>
      <c r="F1232" s="70">
        <f t="shared" ca="1" si="47"/>
        <v>96000</v>
      </c>
      <c r="G1232" s="45"/>
      <c r="H1232" s="45"/>
      <c r="I1232" s="45"/>
      <c r="J1232" s="45"/>
    </row>
    <row r="1233" spans="1:10" ht="13.5" customHeight="1" x14ac:dyDescent="0.2">
      <c r="A1233" s="81">
        <v>90101801</v>
      </c>
      <c r="B1233" s="69" t="str">
        <f t="shared" ca="1" si="46"/>
        <v>Comidas para llevar preparadas profesionalmente</v>
      </c>
      <c r="C1233" s="81" t="s">
        <v>1449</v>
      </c>
      <c r="D1233" s="81">
        <v>34</v>
      </c>
      <c r="E1233" s="71">
        <v>350</v>
      </c>
      <c r="F1233" s="70">
        <f t="shared" ca="1" si="47"/>
        <v>11900</v>
      </c>
      <c r="G1233" s="45"/>
      <c r="H1233" s="45"/>
      <c r="I1233" s="45"/>
      <c r="J1233" s="45"/>
    </row>
    <row r="1234" spans="1:10" ht="13.5" customHeight="1" x14ac:dyDescent="0.2">
      <c r="A1234" s="81">
        <v>90111501</v>
      </c>
      <c r="B1234" s="69" t="str">
        <f t="shared" ca="1" si="46"/>
        <v>Hoteles</v>
      </c>
      <c r="C1234" s="81" t="s">
        <v>1449</v>
      </c>
      <c r="D1234" s="81">
        <v>12</v>
      </c>
      <c r="E1234" s="71">
        <v>7500</v>
      </c>
      <c r="F1234" s="70">
        <f t="shared" ca="1" si="47"/>
        <v>90000</v>
      </c>
      <c r="G1234" s="45"/>
      <c r="H1234" s="45"/>
      <c r="I1234" s="45"/>
      <c r="J1234" s="45"/>
    </row>
    <row r="1235" spans="1:10" ht="13.5" customHeight="1" x14ac:dyDescent="0.2">
      <c r="A1235" s="81">
        <v>39111605</v>
      </c>
      <c r="B1235" s="69" t="str">
        <f t="shared" ca="1" si="46"/>
        <v>Iluminación paisajística</v>
      </c>
      <c r="C1235" s="81" t="s">
        <v>1449</v>
      </c>
      <c r="D1235" s="81">
        <v>1</v>
      </c>
      <c r="E1235" s="71">
        <v>14000</v>
      </c>
      <c r="F1235" s="70">
        <f t="shared" ca="1" si="47"/>
        <v>14000</v>
      </c>
      <c r="G1235" s="45"/>
      <c r="H1235" s="45"/>
      <c r="I1235" s="45"/>
      <c r="J1235" s="45"/>
    </row>
    <row r="1236" spans="1:10" ht="13.5" customHeight="1" x14ac:dyDescent="0.2">
      <c r="A1236" s="81">
        <v>49121503</v>
      </c>
      <c r="B1236" s="69" t="str">
        <f t="shared" ca="1" si="46"/>
        <v>Carpas</v>
      </c>
      <c r="C1236" s="81" t="s">
        <v>1449</v>
      </c>
      <c r="D1236" s="81">
        <v>1</v>
      </c>
      <c r="E1236" s="71">
        <v>20000</v>
      </c>
      <c r="F1236" s="70">
        <f t="shared" ca="1" si="47"/>
        <v>20000</v>
      </c>
      <c r="G1236" s="45"/>
      <c r="H1236" s="45"/>
      <c r="I1236" s="45"/>
      <c r="J1236" s="45"/>
    </row>
    <row r="1237" spans="1:10" ht="13.5" customHeight="1" x14ac:dyDescent="0.2">
      <c r="A1237" s="81">
        <v>80161507</v>
      </c>
      <c r="B1237" s="69" t="str">
        <f t="shared" ca="1" si="46"/>
        <v>Servicios audiovisuales</v>
      </c>
      <c r="C1237" s="81" t="s">
        <v>1449</v>
      </c>
      <c r="D1237" s="81">
        <v>1</v>
      </c>
      <c r="E1237" s="71">
        <v>12000</v>
      </c>
      <c r="F1237" s="70">
        <f t="shared" ca="1" si="47"/>
        <v>12000</v>
      </c>
      <c r="G1237" s="45"/>
      <c r="H1237" s="45"/>
      <c r="I1237" s="45"/>
      <c r="J1237" s="45"/>
    </row>
    <row r="1238" spans="1:10" ht="14.1" customHeight="1" x14ac:dyDescent="0.2">
      <c r="A1238" s="45"/>
      <c r="B1238" s="45"/>
      <c r="C1238" s="45"/>
      <c r="D1238" s="45"/>
      <c r="E1238" s="73" t="s">
        <v>12551</v>
      </c>
      <c r="F1238" s="74">
        <f ca="1">SUM(Table372[MONTO TOTAL ESTIMADO])</f>
        <v>393900</v>
      </c>
      <c r="G1238" s="45"/>
      <c r="H1238" s="45" t="str">
        <f>C1224</f>
        <v>Servicios</v>
      </c>
      <c r="I1238" s="45" t="str">
        <f>E1224</f>
        <v>No</v>
      </c>
      <c r="J1238" s="45" t="str">
        <f>D1224</f>
        <v>Compras Menores</v>
      </c>
    </row>
    <row r="1239" spans="1:10" ht="14.1" customHeight="1" thickBot="1" x14ac:dyDescent="0.3"/>
    <row r="1240" spans="1:10" ht="33.75" customHeight="1" thickBot="1" x14ac:dyDescent="0.25">
      <c r="A1240" s="64" t="s">
        <v>16383</v>
      </c>
      <c r="B1240" s="64" t="s">
        <v>161</v>
      </c>
      <c r="C1240" s="64" t="s">
        <v>11725</v>
      </c>
      <c r="D1240" s="64" t="s">
        <v>14379</v>
      </c>
      <c r="E1240" s="64" t="s">
        <v>10963</v>
      </c>
      <c r="F1240" s="64" t="s">
        <v>11096</v>
      </c>
      <c r="G1240" s="45"/>
      <c r="H1240" s="45"/>
      <c r="I1240" s="45"/>
      <c r="J1240" s="45"/>
    </row>
    <row r="1241" spans="1:10" ht="14.1" customHeight="1" thickBot="1" x14ac:dyDescent="0.25">
      <c r="A1241" s="66" t="s">
        <v>18889</v>
      </c>
      <c r="B1241" s="85" t="s">
        <v>18890</v>
      </c>
      <c r="C1241" s="66" t="s">
        <v>6799</v>
      </c>
      <c r="D1241" s="66" t="s">
        <v>17483</v>
      </c>
      <c r="E1241" s="66" t="s">
        <v>17854</v>
      </c>
      <c r="F1241" s="66"/>
      <c r="G1241" s="45"/>
      <c r="H1241" s="45"/>
      <c r="I1241" s="45"/>
      <c r="J1241" s="45"/>
    </row>
    <row r="1242" spans="1:10" ht="14.1" customHeight="1" thickBot="1" x14ac:dyDescent="0.25">
      <c r="A1242" s="91" t="s">
        <v>14829</v>
      </c>
      <c r="B1242" s="67" t="s">
        <v>8529</v>
      </c>
      <c r="C1242" s="76">
        <v>45214</v>
      </c>
      <c r="D1242" s="91" t="s">
        <v>9387</v>
      </c>
      <c r="E1242" s="67" t="s">
        <v>13094</v>
      </c>
      <c r="F1242" s="66" t="s">
        <v>3080</v>
      </c>
      <c r="G1242" s="45"/>
      <c r="H1242" s="45"/>
      <c r="I1242" s="45"/>
      <c r="J1242" s="45"/>
    </row>
    <row r="1243" spans="1:10" ht="14.1" customHeight="1" thickBot="1" x14ac:dyDescent="0.25">
      <c r="A1243" s="92"/>
      <c r="B1243" s="67" t="s">
        <v>1786</v>
      </c>
      <c r="C1243" s="88">
        <f>IF(C1242="","",IF(AND(MONTH(C1242)&gt;=1,MONTH(C1242)&lt;=3),1,IF(AND(MONTH(C1242)&gt;=4,MONTH(C1242)&lt;=6),2,IF(AND(MONTH(C1242)&gt;=7,MONTH(C1242)&lt;=9),3,4))))</f>
        <v>4</v>
      </c>
      <c r="D1243" s="92"/>
      <c r="E1243" s="67" t="s">
        <v>2417</v>
      </c>
      <c r="F1243" s="66" t="s">
        <v>11113</v>
      </c>
      <c r="G1243" s="45"/>
      <c r="H1243" s="45"/>
      <c r="I1243" s="45"/>
      <c r="J1243" s="45"/>
    </row>
    <row r="1244" spans="1:10" ht="14.1" customHeight="1" thickBot="1" x14ac:dyDescent="0.25">
      <c r="A1244" s="92"/>
      <c r="B1244" s="67" t="s">
        <v>12943</v>
      </c>
      <c r="C1244" s="76">
        <v>45219</v>
      </c>
      <c r="D1244" s="92"/>
      <c r="E1244" s="67" t="s">
        <v>3073</v>
      </c>
      <c r="F1244" s="66" t="s">
        <v>11113</v>
      </c>
      <c r="G1244" s="45"/>
      <c r="H1244" s="45"/>
      <c r="I1244" s="45"/>
      <c r="J1244" s="45"/>
    </row>
    <row r="1245" spans="1:10" ht="14.1" customHeight="1" thickBot="1" x14ac:dyDescent="0.25">
      <c r="A1245" s="92"/>
      <c r="B1245" s="67" t="s">
        <v>1786</v>
      </c>
      <c r="C1245" s="88">
        <f>IF(C1244="","",IF(AND(MONTH(C1244)&gt;=1,MONTH(C1244)&lt;=3),1,IF(AND(MONTH(C1244)&gt;=4,MONTH(C1244)&lt;=6),2,IF(AND(MONTH(C1244)&gt;=7,MONTH(C1244)&lt;=9),3,4))))</f>
        <v>4</v>
      </c>
      <c r="D1245" s="92"/>
      <c r="E1245" s="67" t="s">
        <v>13193</v>
      </c>
      <c r="F1245" s="66" t="s">
        <v>11113</v>
      </c>
      <c r="G1245" s="45"/>
      <c r="H1245" s="45"/>
      <c r="I1245" s="45"/>
      <c r="J1245" s="45"/>
    </row>
    <row r="1246" spans="1:10" ht="14.1" customHeight="1" thickBot="1" x14ac:dyDescent="0.25">
      <c r="A1246" s="45"/>
      <c r="B1246" s="45"/>
      <c r="C1246" s="45"/>
      <c r="D1246" s="45"/>
      <c r="E1246" s="45"/>
      <c r="F1246" s="45"/>
      <c r="G1246" s="45"/>
      <c r="H1246" s="45"/>
      <c r="I1246" s="45"/>
      <c r="J1246" s="45"/>
    </row>
    <row r="1247" spans="1:10" ht="14.1" customHeight="1" thickBot="1" x14ac:dyDescent="0.25">
      <c r="A1247" s="72" t="s">
        <v>15735</v>
      </c>
      <c r="B1247" s="72" t="s">
        <v>16146</v>
      </c>
      <c r="C1247" s="72" t="s">
        <v>15641</v>
      </c>
      <c r="D1247" s="72" t="s">
        <v>15251</v>
      </c>
      <c r="E1247" s="72" t="s">
        <v>6933</v>
      </c>
      <c r="F1247" s="72" t="s">
        <v>15280</v>
      </c>
      <c r="G1247" s="45"/>
      <c r="H1247" s="45"/>
      <c r="I1247" s="45"/>
      <c r="J1247" s="45"/>
    </row>
    <row r="1248" spans="1:10" ht="14.1" customHeight="1" x14ac:dyDescent="0.2">
      <c r="A1248" s="81">
        <v>55121711</v>
      </c>
      <c r="B1248" s="69" t="str">
        <f t="shared" ref="B1248:B1255" ca="1" si="48">IFERROR(INDEX(UNSPSCDes,MATCH(INDIRECT(ADDRESS(ROW(),COLUMN()-1,4)),UNSPSCCode,0)),"")</f>
        <v>Vallas publicitarias</v>
      </c>
      <c r="C1248" s="81" t="s">
        <v>1449</v>
      </c>
      <c r="D1248" s="81">
        <v>2</v>
      </c>
      <c r="E1248" s="71">
        <v>35000</v>
      </c>
      <c r="F1248" s="70">
        <f t="shared" ref="F1248:F1255" ca="1" si="49">INDIRECT(ADDRESS(ROW(),COLUMN()-2,4))*INDIRECT(ADDRESS(ROW(),COLUMN()-1,4))</f>
        <v>70000</v>
      </c>
      <c r="G1248" s="45"/>
      <c r="H1248" s="45"/>
      <c r="I1248" s="45"/>
      <c r="J1248" s="45"/>
    </row>
    <row r="1249" spans="1:10" ht="13.5" customHeight="1" x14ac:dyDescent="0.2">
      <c r="A1249" s="81">
        <v>82151704</v>
      </c>
      <c r="B1249" s="69" t="str">
        <f t="shared" ca="1" si="48"/>
        <v>Servicios de músicos</v>
      </c>
      <c r="C1249" s="81" t="s">
        <v>1449</v>
      </c>
      <c r="D1249" s="81">
        <v>10</v>
      </c>
      <c r="E1249" s="71">
        <v>9000</v>
      </c>
      <c r="F1249" s="70">
        <f t="shared" ca="1" si="49"/>
        <v>90000</v>
      </c>
      <c r="G1249" s="45"/>
      <c r="H1249" s="45"/>
      <c r="I1249" s="45"/>
      <c r="J1249" s="45"/>
    </row>
    <row r="1250" spans="1:10" ht="13.5" customHeight="1" x14ac:dyDescent="0.2">
      <c r="A1250" s="81">
        <v>90101604</v>
      </c>
      <c r="B1250" s="69" t="str">
        <f t="shared" ca="1" si="48"/>
        <v>Servicios de cáterin en la obra o lugar de trabajo</v>
      </c>
      <c r="C1250" s="81" t="s">
        <v>1449</v>
      </c>
      <c r="D1250" s="81">
        <v>7</v>
      </c>
      <c r="E1250" s="71">
        <v>15000</v>
      </c>
      <c r="F1250" s="70">
        <f t="shared" ca="1" si="49"/>
        <v>105000</v>
      </c>
      <c r="G1250" s="45"/>
      <c r="H1250" s="45"/>
      <c r="I1250" s="45"/>
      <c r="J1250" s="45"/>
    </row>
    <row r="1251" spans="1:10" ht="13.5" customHeight="1" x14ac:dyDescent="0.2">
      <c r="A1251" s="81">
        <v>90101801</v>
      </c>
      <c r="B1251" s="69" t="str">
        <f t="shared" ca="1" si="48"/>
        <v>Comidas para llevar preparadas profesionalmente</v>
      </c>
      <c r="C1251" s="81" t="s">
        <v>1449</v>
      </c>
      <c r="D1251" s="81">
        <v>34</v>
      </c>
      <c r="E1251" s="71">
        <v>350</v>
      </c>
      <c r="F1251" s="70">
        <f t="shared" ca="1" si="49"/>
        <v>11900</v>
      </c>
      <c r="G1251" s="45"/>
      <c r="H1251" s="45"/>
      <c r="I1251" s="45"/>
      <c r="J1251" s="45"/>
    </row>
    <row r="1252" spans="1:10" ht="13.5" customHeight="1" x14ac:dyDescent="0.2">
      <c r="A1252" s="81">
        <v>90101501</v>
      </c>
      <c r="B1252" s="69" t="str">
        <f t="shared" ca="1" si="48"/>
        <v>Restaurantes</v>
      </c>
      <c r="C1252" s="81" t="s">
        <v>1449</v>
      </c>
      <c r="D1252" s="81">
        <v>3</v>
      </c>
      <c r="E1252" s="71">
        <v>45000</v>
      </c>
      <c r="F1252" s="70">
        <f t="shared" ca="1" si="49"/>
        <v>135000</v>
      </c>
      <c r="G1252" s="45"/>
      <c r="H1252" s="45"/>
      <c r="I1252" s="45"/>
      <c r="J1252" s="45"/>
    </row>
    <row r="1253" spans="1:10" ht="13.5" customHeight="1" x14ac:dyDescent="0.2">
      <c r="A1253" s="81">
        <v>80161507</v>
      </c>
      <c r="B1253" s="69" t="str">
        <f t="shared" ca="1" si="48"/>
        <v>Servicios audiovisuales</v>
      </c>
      <c r="C1253" s="81" t="s">
        <v>1449</v>
      </c>
      <c r="D1253" s="81">
        <v>10</v>
      </c>
      <c r="E1253" s="71">
        <v>8000</v>
      </c>
      <c r="F1253" s="70">
        <f t="shared" ca="1" si="49"/>
        <v>80000</v>
      </c>
      <c r="G1253" s="45"/>
      <c r="H1253" s="45"/>
      <c r="I1253" s="45"/>
      <c r="J1253" s="45"/>
    </row>
    <row r="1254" spans="1:10" ht="13.5" customHeight="1" x14ac:dyDescent="0.2">
      <c r="A1254" s="81">
        <v>30201708</v>
      </c>
      <c r="B1254" s="69" t="str">
        <f t="shared" ca="1" si="48"/>
        <v>Auditorio</v>
      </c>
      <c r="C1254" s="81" t="s">
        <v>1449</v>
      </c>
      <c r="D1254" s="81">
        <v>3</v>
      </c>
      <c r="E1254" s="71">
        <v>20000</v>
      </c>
      <c r="F1254" s="70">
        <f t="shared" ca="1" si="49"/>
        <v>60000</v>
      </c>
      <c r="G1254" s="45"/>
      <c r="H1254" s="45"/>
      <c r="I1254" s="45"/>
      <c r="J1254" s="45"/>
    </row>
    <row r="1255" spans="1:10" ht="13.5" customHeight="1" x14ac:dyDescent="0.2">
      <c r="A1255" s="81">
        <v>30221007</v>
      </c>
      <c r="B1255" s="69" t="str">
        <f t="shared" ca="1" si="48"/>
        <v>Teatro</v>
      </c>
      <c r="C1255" s="81" t="s">
        <v>1449</v>
      </c>
      <c r="D1255" s="81">
        <v>3</v>
      </c>
      <c r="E1255" s="71">
        <v>20000</v>
      </c>
      <c r="F1255" s="70">
        <f t="shared" ca="1" si="49"/>
        <v>60000</v>
      </c>
      <c r="G1255" s="45"/>
      <c r="H1255" s="45"/>
      <c r="I1255" s="45"/>
      <c r="J1255" s="45"/>
    </row>
    <row r="1256" spans="1:10" ht="14.1" customHeight="1" x14ac:dyDescent="0.2">
      <c r="A1256" s="45"/>
      <c r="B1256" s="45"/>
      <c r="C1256" s="45"/>
      <c r="D1256" s="45"/>
      <c r="E1256" s="73" t="s">
        <v>12551</v>
      </c>
      <c r="F1256" s="74">
        <f ca="1">SUM(Table373[MONTO TOTAL ESTIMADO])</f>
        <v>611900</v>
      </c>
      <c r="G1256" s="45"/>
      <c r="H1256" s="45" t="str">
        <f>C1241</f>
        <v>Servicios</v>
      </c>
      <c r="I1256" s="45" t="str">
        <f>E1241</f>
        <v>No</v>
      </c>
      <c r="J1256" s="45" t="str">
        <f>D1241</f>
        <v>Compras Menores</v>
      </c>
    </row>
  </sheetData>
  <sheetProtection password="A90E" sheet="1" objects="1" scenarios="1"/>
  <protectedRanges>
    <protectedRange sqref="F5:G5" name="Rango3"/>
    <protectedRange sqref="E11:E12" name="Rango2"/>
  </protectedRanges>
  <mergeCells count="150">
    <mergeCell ref="A1094:A1097"/>
    <mergeCell ref="D1094:D1097"/>
    <mergeCell ref="A1141:A1144"/>
    <mergeCell ref="D1141:D1144"/>
    <mergeCell ref="A1152:A1155"/>
    <mergeCell ref="D1152:D1155"/>
    <mergeCell ref="A530:A533"/>
    <mergeCell ref="D530:D533"/>
    <mergeCell ref="A1015:A1018"/>
    <mergeCell ref="D1015:D1018"/>
    <mergeCell ref="A1041:A1044"/>
    <mergeCell ref="D1041:D1044"/>
    <mergeCell ref="A1053:A1056"/>
    <mergeCell ref="D1053:D1056"/>
    <mergeCell ref="A1082:A1085"/>
    <mergeCell ref="D1082:D1085"/>
    <mergeCell ref="A586:A589"/>
    <mergeCell ref="D586:D589"/>
    <mergeCell ref="A600:A603"/>
    <mergeCell ref="D600:D603"/>
    <mergeCell ref="A619:A622"/>
    <mergeCell ref="D619:D622"/>
    <mergeCell ref="A544:A547"/>
    <mergeCell ref="D544:D547"/>
    <mergeCell ref="A417:A420"/>
    <mergeCell ref="D417:D420"/>
    <mergeCell ref="A448:A451"/>
    <mergeCell ref="D448:D451"/>
    <mergeCell ref="A460:A463"/>
    <mergeCell ref="D460:D463"/>
    <mergeCell ref="A500:A503"/>
    <mergeCell ref="D500:D503"/>
    <mergeCell ref="A516:A519"/>
    <mergeCell ref="D516:D519"/>
    <mergeCell ref="A326:A329"/>
    <mergeCell ref="D326:D329"/>
    <mergeCell ref="A338:A341"/>
    <mergeCell ref="D338:D341"/>
    <mergeCell ref="A353:A356"/>
    <mergeCell ref="D353:D356"/>
    <mergeCell ref="A367:A370"/>
    <mergeCell ref="D367:D370"/>
    <mergeCell ref="A379:A382"/>
    <mergeCell ref="D379:D382"/>
    <mergeCell ref="A203:A206"/>
    <mergeCell ref="D203:D206"/>
    <mergeCell ref="A215:A218"/>
    <mergeCell ref="D215:D218"/>
    <mergeCell ref="A248:A251"/>
    <mergeCell ref="D248:D251"/>
    <mergeCell ref="A281:A284"/>
    <mergeCell ref="D281:D284"/>
    <mergeCell ref="A292:A295"/>
    <mergeCell ref="D292:D295"/>
    <mergeCell ref="A53:A56"/>
    <mergeCell ref="D53:D56"/>
    <mergeCell ref="A87:A90"/>
    <mergeCell ref="D87:D90"/>
    <mergeCell ref="A120:A123"/>
    <mergeCell ref="D120:D123"/>
    <mergeCell ref="A132:A135"/>
    <mergeCell ref="D132:D135"/>
    <mergeCell ref="A166:A169"/>
    <mergeCell ref="D166:D169"/>
    <mergeCell ref="A17:A20"/>
    <mergeCell ref="D17:D20"/>
    <mergeCell ref="A1:A4"/>
    <mergeCell ref="E6:F6"/>
    <mergeCell ref="E7:F7"/>
    <mergeCell ref="B2:E2"/>
    <mergeCell ref="B3:E3"/>
    <mergeCell ref="E9:F9"/>
    <mergeCell ref="E8:F8"/>
    <mergeCell ref="E10:F10"/>
    <mergeCell ref="E11:F11"/>
    <mergeCell ref="E12:F12"/>
    <mergeCell ref="A558:A561"/>
    <mergeCell ref="D558:D561"/>
    <mergeCell ref="A572:A575"/>
    <mergeCell ref="D572:D575"/>
    <mergeCell ref="A674:A677"/>
    <mergeCell ref="D674:D677"/>
    <mergeCell ref="A690:A693"/>
    <mergeCell ref="D690:D693"/>
    <mergeCell ref="A701:A704"/>
    <mergeCell ref="D701:D704"/>
    <mergeCell ref="A632:A635"/>
    <mergeCell ref="D632:D635"/>
    <mergeCell ref="A646:A649"/>
    <mergeCell ref="D646:D649"/>
    <mergeCell ref="A660:A663"/>
    <mergeCell ref="D660:D663"/>
    <mergeCell ref="A745:A748"/>
    <mergeCell ref="D745:D748"/>
    <mergeCell ref="A756:A759"/>
    <mergeCell ref="D756:D759"/>
    <mergeCell ref="A774:A777"/>
    <mergeCell ref="D774:D777"/>
    <mergeCell ref="A712:A715"/>
    <mergeCell ref="D712:D715"/>
    <mergeCell ref="A723:A726"/>
    <mergeCell ref="D723:D726"/>
    <mergeCell ref="A734:A737"/>
    <mergeCell ref="D734:D737"/>
    <mergeCell ref="A827:A830"/>
    <mergeCell ref="D827:D830"/>
    <mergeCell ref="A840:A843"/>
    <mergeCell ref="D840:D843"/>
    <mergeCell ref="A854:A857"/>
    <mergeCell ref="D854:D857"/>
    <mergeCell ref="A794:A797"/>
    <mergeCell ref="D794:D797"/>
    <mergeCell ref="A805:A808"/>
    <mergeCell ref="D805:D808"/>
    <mergeCell ref="A816:A819"/>
    <mergeCell ref="D816:D819"/>
    <mergeCell ref="A903:A906"/>
    <mergeCell ref="D903:D906"/>
    <mergeCell ref="A916:A919"/>
    <mergeCell ref="D916:D919"/>
    <mergeCell ref="A931:A934"/>
    <mergeCell ref="D931:D934"/>
    <mergeCell ref="A865:A868"/>
    <mergeCell ref="D865:D868"/>
    <mergeCell ref="A877:A880"/>
    <mergeCell ref="D877:D880"/>
    <mergeCell ref="A890:A893"/>
    <mergeCell ref="D890:D893"/>
    <mergeCell ref="A985:A988"/>
    <mergeCell ref="D985:D988"/>
    <mergeCell ref="A1004:A1007"/>
    <mergeCell ref="D1004:D1007"/>
    <mergeCell ref="A946:A949"/>
    <mergeCell ref="D946:D949"/>
    <mergeCell ref="A957:A960"/>
    <mergeCell ref="D957:D960"/>
    <mergeCell ref="A968:A971"/>
    <mergeCell ref="D968:D971"/>
    <mergeCell ref="A1225:A1228"/>
    <mergeCell ref="D1225:D1228"/>
    <mergeCell ref="A1242:A1245"/>
    <mergeCell ref="D1242:D1245"/>
    <mergeCell ref="A1165:A1168"/>
    <mergeCell ref="D1165:D1168"/>
    <mergeCell ref="A1184:A1187"/>
    <mergeCell ref="D1184:D1187"/>
    <mergeCell ref="A1201:A1204"/>
    <mergeCell ref="D1201:D1204"/>
    <mergeCell ref="A1213:A1216"/>
    <mergeCell ref="D1213:D121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53 C87 C120 C132 C166 C203 C215 C248 C281 C292 C326 C338 C353 C367 C379 C417 C448 C460 C500 C516 C530 C544 C558 C572 C586 C600 C619 C632 C646 C660 C674 C690 C701 C712 C723 C734 C745 C756 C774 C794 C805 C816 C827 C840 C854 C865 C877 C890 C903 C916 C931 C946 C957 C968 C985 C1004 C1015 C1041 C1053 C1082 C1094 C1141 C1152 C1165 C1184 C1201 C1213 C1225 C1242">
      <formula1>C19</formula1>
    </dataValidation>
    <dataValidation type="date" operator="greaterThanOrEqual" allowBlank="1" showInputMessage="1" showErrorMessage="1" sqref="C19 C55 C89 C122 C134 C168 C205 C217 C250 C283 C294 C328 C340 C355 C369 C381 C419 C450 C462 C502 C518 C532 C546 C560 C574 C588 C602 C621 C634 C648 C662 C676 C692 C703 C714 C725 C736 C747 C758 C776 C796 C807 C818 C829 C842 C856 C867 C879 C892 C905 C918 C933 C948 C959 C970 C987 C1006 C1017 C1043 C1055 C1084 C1096 C1143 C1154 C1167 C1186 C1203 C1215 C1227 C1244">
      <formula1>C17</formula1>
    </dataValidation>
    <dataValidation type="list" allowBlank="1" showInputMessage="1" showErrorMessage="1" sqref="F17 F53 F87 F120 F132 F166 F203 F215 F248 F281 F292 F326 F338 F353 F367 F379 F417 F448 F460 F500 F516 F530 F544 F558 F572 F586 F600 F619 F632 F646 F660 F674 F690 F701 F712 F723 F734 F745 F756 F774 F794 F805 F816 F827 F840 F854 F865 F877 F890 F903 F916 F931 F946 F957 F968 F985 F1004 F1015 F1041 F1053 F1082 F1094 F1141 F1152 F1165 F1184 F1201 F1213 F1225 F1242">
      <formula1>IF(INDIRECT(ADDRESS(ROW()+1,COLUMN(),4))="",RegionList,INDEX(RegionColumn,MATCH(INDIRECT(ADDRESS(ROW()+1,COLUMN(),4)),ProvinciaList,0)))</formula1>
    </dataValidation>
    <dataValidation type="list" allowBlank="1" showInputMessage="1" showErrorMessage="1" sqref="F18 F54 F88 F121 F133 F167 F204 F216 F249 F282 F293 F327 F339 F354 F368 F380 F418 F449 F461 F501 F517 F531 F545 F559 F573 F587 F601 F620 F633 F647 F661 F675 F691 F702 F713 F724 F735 F746 F757 F775 F795 F806 F817 F828 F841 F855 F866 F878 F891 F904 F917 F932 F947 F958 F969 F986 F1005 F1016 F1042 F1054 F1083 F1095 F1142 F1153 F1166 F1185 F1202 F1214 F1226 F124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5 F89 F122 F134 F168 F205 F217 F250 F283 F294 F328 F340 F355 F369 F381 F419 F450 F462 F502 F518 F532 F546 F560 F574 F588 F602 F621 F634 F648 F662 F676 F692 F703 F714 F725 F736 F747 F758 F776 F796 F807 F818 F829 F842 F856 F867 F879 F892 F905 F918 F933 F948 F959 F970 F987 F1006 F1017 F1043 F1055 F1084 F1096 F1143 F1154 F1167 F1186 F1203 F1215 F1227 F124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6 F90 F123 F135 F169 F206 F218 F251 F284 F295 F329 F341 F356 F370 F382 F420 F451 F463 F503 F519 F533 F547 F561 F575 F589 F603 F622 F635 F649 F663 F677 F693 F704 F715 F726 F737 F748 F759 F777 F797 F808 F819 F830 F843 F857 F868 F880 F893 F906 F919 F934 F949 F960 F971 F988 F1007 F1018 F1044 F1056 F1085 F1097 F1144 F1155 F1168 F1187 F1204 F1216 F1228 F1245">
      <formula1>OFFSET(MunicipioStart,MATCH(INDIRECT(ADDRESS(ROW()-1,COLUMN(),4)),MunicipioColumn,0)-1,1,COUNTIF(MunicipioColumn,INDIRECT(ADDRESS(ROW()-1,COLUMN(),4))),1)</formula1>
    </dataValidation>
    <dataValidation type="whole" operator="greaterThan" allowBlank="1" showInputMessage="1" showErrorMessage="1" sqref="A23:A48 A59:A82 A93:A115 A126:A127 A138:A161 A172:A198 A209:A210 A221:A243 A254:A276 A287 A298:A321 A652:A655 A332:A333 A638:A641 A373:A374 A385:A412 A423:A443 A454:A455 A466:A495 A506:A511 A1190:A1196 A1219:A1220 A550:A553 A564:A567 A578:A581 A592:A595 A606:A614 A625:A627 A1059:A1077 A680:A685 A666:A669 A1100:A1136 A696 A707 A718 A729 A740 A751 A762:A769 A780:A789 A800 A811 A822 A833:A835 A860 A846:A849 A871:A872 A883:A885 A896:A898 A909:A911 A922:A926 A937:A941 A952 A963 A974:A980 A991:A999 A1010 A1021:A1036 A1047:A1048 A1207:A1208 A1088:A1089 A359:A362 A1147 A1158:A1160 A1171:A1179 A522:A525 A344:A348 A536:A539 A1231:A1237 A1248:A1255">
      <formula1>0</formula1>
    </dataValidation>
    <dataValidation type="list" allowBlank="1" showInputMessage="1" showErrorMessage="1" sqref="C23:C48 C59:C82 C93:C115 C126:C127 C138:C161 C172:C198 C209:C210 C221:C243 C254:C276 C287 C298:C321 C652:C655 C332:C333 C638:C641 C373:C374 C385:C412 C423:C443 C454:C455 C466:C495 C506:C511 C1190:C1196 C1219:C1220 C550:C553 C564:C567 C578:C581 C592:C595 C606:C614 C625:C627 C1059:C1077 C680:C685 C666:C669 C1100:C1136 C696 C707 C718 C729 C740 C751 C762:C769 C780:C789 C800 C811 C822 C833:C835 C860 C846:C849 C871:C872 C883:C885 C896:C898 C909:C911 C922:C926 C937:C941 C952 C963 C974:C980 C991:C999 C1010 C1021:C1036 C1047:C1048 C1207:C1208 C1088:C1089 C359:C362 C1147 C1158:C1160 C1171:C1179 C522:C525 C344:C348 C536:C539 C1231:C1237 C1248:C1255">
      <formula1>UnidadesList</formula1>
    </dataValidation>
    <dataValidation type="decimal" operator="greaterThan" allowBlank="1" showInputMessage="1" showErrorMessage="1" sqref="D23:E48 D59:E82 D93:E115 D126:E127 D138:E161 D172:E198 D209:E210 D221:E243 D254:E276 D287:E287 D298:E321 D652:E655 D332:E333 D638:E641 D373:E374 D385:E412 D423:E443 D454:E455 D466:E495 D506:E511 D1190:E1196 D1219:E1220 D550:E553 D564:E567 D578:E581 D592:E595 D606:E614 D625:E627 D1059:E1077 D680:E685 D666:E669 D1100:E1136 D696:E696 D707:E707 D718:E718 D729:E729 D740:E740 D751:E751 D762:E769 D780:E789 D800:E800 D811:E811 D822:E822 D833:E835 D860:E860 D846:E849 D871:E872 D883:E885 D896:E898 D909:E911 D922:E926 D937:E941 D952:E952 D963:E963 D974:E980 D991:E999 D1010:E1010 D1021:E1036 D1047:E1048 D1207:E1208 D1088:E1089 D359:E362 D1147:E1147 D1158:E1160 D1171:E1179 D522:E525 D344:E348 D536:E539 D1231:E1237 D1248:E1255">
      <formula1>0</formula1>
    </dataValidation>
  </dataValidations>
  <pageMargins left="0.7" right="0.7" top="0.75" bottom="0.75" header="0.3" footer="0.3"/>
  <pageSetup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1259</xdr:row>
                    <xdr:rowOff>0</xdr:rowOff>
                  </from>
                  <to>
                    <xdr:col>1</xdr:col>
                    <xdr:colOff>457200</xdr:colOff>
                    <xdr:row>1260</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23" r:id="rId20" name="Button 1059">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24" r:id="rId21" name="Button 1060">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25" r:id="rId22" name="Button 1061">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26" r:id="rId23" name="Button 1062">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27" r:id="rId24" name="Button 1063">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28" r:id="rId25" name="Button 1064">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29" r:id="rId26" name="Button 1065">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30" r:id="rId27" name="Button 1066">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31" r:id="rId28" name="Button 1067">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32" r:id="rId29" name="Button 1068">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33" r:id="rId30" name="Button 1069">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34" r:id="rId31" name="Button 1070">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35" r:id="rId32" name="Button 1071">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56" r:id="rId33" name="Button 1092">
              <controlPr locked="0" defaultSize="0" print="0" autoFill="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57" r:id="rId34" name="Button 1093">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58" r:id="rId35" name="Button 1094">
              <controlPr locked="0" defaultSize="0" print="0" autoFill="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59" r:id="rId36" name="Button 1095">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360" r:id="rId37" name="Button 1096">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61" r:id="rId38" name="Button 1097">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62" r:id="rId39" name="Button 1098">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63" r:id="rId40" name="Button 1099">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364" r:id="rId41" name="Button 1100">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365" r:id="rId42" name="Button 1101">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366" r:id="rId43" name="Button 110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367" r:id="rId44" name="Button 1103">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368" r:id="rId45" name="Button 1104">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369" r:id="rId46" name="Button 1105">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370" r:id="rId47" name="Button 1106">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371" r:id="rId48" name="Button 1107">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372" r:id="rId49" name="Button 1108">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373" r:id="rId50" name="Button 1109">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374" r:id="rId51" name="Button 1110">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375" r:id="rId52" name="Button 1111">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376" r:id="rId53" name="Button 1112">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377" r:id="rId54" name="Button 1113">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378" r:id="rId55" name="Button 1114">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379" r:id="rId56" name="Button 1115">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380" r:id="rId57" name="Button 1116">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381" r:id="rId58" name="Button 1117">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00" r:id="rId59" name="Button 1136">
              <controlPr locked="0" defaultSize="0" print="0" autoFill="0" autoPict="0" macro="[0]!Sheet1.InsertNewTabl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401" r:id="rId60" name="Button 1137">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02" r:id="rId61" name="Button 1138">
              <controlPr locked="0" defaultSize="0" print="0" autoFill="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03" r:id="rId62" name="Button 1139">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404" r:id="rId63" name="Button 1140">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405" r:id="rId64" name="Button 1141">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406" r:id="rId65" name="Button 1142">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407" r:id="rId66" name="Button 1143">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408" r:id="rId67" name="Button 1144">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09" r:id="rId68" name="Button 1145">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10" r:id="rId69" name="Button 1146">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11" r:id="rId70" name="Button 1147">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412" r:id="rId71" name="Button 1148">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413" r:id="rId72" name="Button 1149">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414" r:id="rId73" name="Button 1150">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415" r:id="rId74" name="Button 1151">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416" r:id="rId75" name="Button 1152">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17" r:id="rId76" name="Button 1153">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18" r:id="rId77" name="Button 1154">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19" r:id="rId78" name="Button 1155">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20" r:id="rId79" name="Button 1156">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421" r:id="rId80" name="Button 1157">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22" r:id="rId81" name="Button 1158">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23" r:id="rId82" name="Button 1159">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24" r:id="rId83" name="Button 1160">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43" r:id="rId84" name="Button 1179">
              <controlPr locked="0" defaultSize="0" print="0" autoFill="0" autoPict="0" macro="[0]!Sheet1.InsertNewTabl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44" r:id="rId85" name="Button 1180">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45" r:id="rId86" name="Button 1181">
              <controlPr locked="0" defaultSize="0" print="0" autoFill="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447" r:id="rId87" name="Button 1183">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466" r:id="rId88" name="Button 1202">
              <controlPr locked="0" defaultSize="0" print="0" autoFill="0" autoPict="0" macro="[0]!Sheet1.InsertNewTabl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467" r:id="rId89" name="Button 1203">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468" r:id="rId90" name="Button 1204">
              <controlPr locked="0" defaultSize="0" print="0" autoFill="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469" r:id="rId91" name="Button 1205">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470" r:id="rId92" name="Button 1206">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471" r:id="rId93" name="Button 1207">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72" r:id="rId94" name="Button 1208">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73" r:id="rId95" name="Button 1209">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74" r:id="rId96" name="Button 1210">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75" r:id="rId97" name="Button 1211">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476" r:id="rId98" name="Button 1212">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477" r:id="rId99" name="Button 1213">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478" r:id="rId100" name="Button 1214">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479" r:id="rId101" name="Button 1215">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480" r:id="rId102" name="Button 1216">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481" r:id="rId103" name="Button 1217">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482" r:id="rId104" name="Button 1218">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483" r:id="rId105" name="Button 1219">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484" r:id="rId106" name="Button 1220">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485" r:id="rId107" name="Button 1221">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486" r:id="rId108" name="Button 1222">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487" r:id="rId109" name="Button 1223">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488" r:id="rId110" name="Button 1224">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489" r:id="rId111" name="Button 1225">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490" r:id="rId112" name="Button 1226">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491" r:id="rId113" name="Button 1227">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10" r:id="rId114" name="Button 1246">
              <controlPr locked="0" defaultSize="0" print="0" autoFill="0" autoPict="0" macro="[0]!Sheet1.InsertNewTabl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11" r:id="rId115" name="Button 1247">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12" r:id="rId116" name="Button 1248">
              <controlPr locked="0" defaultSize="0" print="0" autoFill="0" autoPict="0" macro="[0]!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13" r:id="rId117" name="Button 1249">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514" r:id="rId118" name="Button 1250">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515" r:id="rId119" name="Button 1251">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16" r:id="rId120" name="Button 1252">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17" r:id="rId121" name="Button 1253">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18" r:id="rId122" name="Button 1254">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519" r:id="rId123" name="Button 1255">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520" r:id="rId124" name="Button 1256">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521" r:id="rId125" name="Button 1257">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522" r:id="rId126" name="Button 1258">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523" r:id="rId127" name="Button 1259">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524" r:id="rId128" name="Button 1260">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25" r:id="rId129" name="Button 1261">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26" r:id="rId130" name="Button 1262">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527" r:id="rId131" name="Button 1263">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528" r:id="rId132" name="Button 1264">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529" r:id="rId133" name="Button 1265">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530" r:id="rId134" name="Button 1266">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31" r:id="rId135" name="Button 1267">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32" r:id="rId136" name="Button 1268">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533" r:id="rId137" name="Button 1269">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534" r:id="rId138" name="Button 1270">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535" r:id="rId139" name="Button 1271">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536" r:id="rId140" name="Button 1272">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537" r:id="rId141" name="Button 1273">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38" r:id="rId142" name="Button 1274">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57" r:id="rId143" name="Button 1293">
              <controlPr locked="0" defaultSize="0" print="0" autoFill="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558" r:id="rId144" name="Button 1294">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559" r:id="rId145" name="Button 1295">
              <controlPr locked="0" defaultSize="0" print="0" autoFill="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560" r:id="rId146" name="Button 1296">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579" r:id="rId147" name="Button 1315">
              <controlPr locked="0" defaultSize="0" print="0" autoFill="0" autoPict="0" macro="[0]!Sheet1.InsertNewTabl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580" r:id="rId148" name="Button 1316">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581" r:id="rId149" name="Button 1317">
              <controlPr locked="0" defaultSize="0" print="0" autoFill="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582" r:id="rId150" name="Button 1318">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583" r:id="rId151" name="Button 1319">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584" r:id="rId152" name="Button 1320">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585" r:id="rId153" name="Button 1321">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586" r:id="rId154" name="Button 1322">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587" r:id="rId155" name="Button 1323">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588" r:id="rId156" name="Button 1324">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589" r:id="rId157" name="Button 1325">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590" r:id="rId158" name="Button 1326">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591" r:id="rId159" name="Button 1327">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592" r:id="rId160" name="Button 1328">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593" r:id="rId161" name="Button 1329">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594" r:id="rId162" name="Button 1330">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595" r:id="rId163" name="Button 1331">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596" r:id="rId164" name="Button 1332">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597" r:id="rId165" name="Button 1333">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598" r:id="rId166" name="Button 1334">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599" r:id="rId167" name="Button 1335">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600" r:id="rId168" name="Button 1336">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601" r:id="rId169" name="Button 1337">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602" r:id="rId170" name="Button 1338">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03" r:id="rId171" name="Button 1339">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622" r:id="rId172" name="Button 1358">
              <controlPr locked="0" defaultSize="0" print="0" autoFill="0" autoPict="0" macro="[0]!Sheet1.InsertNewTabl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23" r:id="rId173" name="Button 1359">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624" r:id="rId174" name="Button 1360">
              <controlPr locked="0" defaultSize="0" print="0" autoFill="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626" r:id="rId175" name="Button 1362">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27" r:id="rId176" name="Button 1363">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628" r:id="rId177" name="Button 1364">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629" r:id="rId178" name="Button 1365">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630" r:id="rId179" name="Button 1366">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631" r:id="rId180" name="Button 1367">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32" r:id="rId181" name="Button 1368">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633" r:id="rId182" name="Button 1369">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634" r:id="rId183" name="Button 1370">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635" r:id="rId184" name="Button 1371">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636" r:id="rId185" name="Button 1372">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637" r:id="rId186" name="Button 1373">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638" r:id="rId187" name="Button 1374">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639" r:id="rId188" name="Button 1375">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40" r:id="rId189" name="Button 1376">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641" r:id="rId190" name="Button 1377">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642" r:id="rId191" name="Button 1378">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643" r:id="rId192" name="Button 1379">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644" r:id="rId193" name="Button 1380">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645" r:id="rId194" name="Button 1381">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646" r:id="rId195" name="Button 1382">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47" r:id="rId196" name="Button 1383">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666" r:id="rId197" name="Button 1402">
              <controlPr locked="0" defaultSize="0" print="0" autoFill="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667" r:id="rId198" name="Button 1403">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668" r:id="rId199" name="Button 1404">
              <controlPr locked="0" defaultSize="0" print="0" autoFill="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687" r:id="rId200" name="Button 1423">
              <controlPr locked="0" defaultSize="0" print="0" autoFill="0" autoPict="0" macro="[0]!Sheet1.InsertNewTabl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688" r:id="rId201" name="Button 1424">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689" r:id="rId202" name="Button 1425">
              <controlPr locked="0" defaultSize="0" print="0" autoFill="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690" r:id="rId203" name="Button 1426">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691" r:id="rId204" name="Button 1427">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692" r:id="rId205" name="Button 1428">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693" r:id="rId206" name="Button 1429">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694" r:id="rId207" name="Button 1430">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695" r:id="rId208" name="Button 1431">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696" r:id="rId209" name="Button 1432">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697" r:id="rId210" name="Button 1433">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698" r:id="rId211" name="Button 1434">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699" r:id="rId212" name="Button 1435">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700" r:id="rId213" name="Button 1436">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701" r:id="rId214" name="Button 1437">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702" r:id="rId215" name="Button 1438">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703" r:id="rId216" name="Button 1439">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704" r:id="rId217" name="Button 1440">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705" r:id="rId218" name="Button 1441">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06" r:id="rId219" name="Button 1442">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07" r:id="rId220" name="Button 1443">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708" r:id="rId221" name="Button 1444">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09" r:id="rId222" name="Button 1445">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710" r:id="rId223" name="Button 1446">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711" r:id="rId224" name="Button 1447">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712" r:id="rId225" name="Button 1448">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731" r:id="rId226" name="Button 1467">
              <controlPr locked="0" defaultSize="0" print="0" autoFill="0" autoPict="0" macro="[0]!Sheet1.InsertNewTabl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32" r:id="rId227" name="Button 1468">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733" r:id="rId228" name="Button 1469">
              <controlPr locked="0" defaultSize="0" print="0" autoFill="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734" r:id="rId229" name="Button 1470">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758" r:id="rId230" name="Button 1494">
              <controlPr locked="0" defaultSize="0" print="0" autoFill="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759" r:id="rId231" name="Button 1495">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760" r:id="rId232" name="Button 1496">
              <controlPr locked="0" defaultSize="0" print="0" autoFill="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761" r:id="rId233" name="Button 1497">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780" r:id="rId234" name="Button 1516">
              <controlPr locked="0" defaultSize="0" print="0" autoFill="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781" r:id="rId235" name="Button 1517">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782" r:id="rId236" name="Button 1518">
              <controlPr locked="0" defaultSize="0" print="0" autoFill="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783" r:id="rId237" name="Button 1519">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802" r:id="rId238" name="Button 1538">
              <controlPr locked="0" defaultSize="0" print="0" autoFill="0" autoPict="0" macro="[0]!Sheet1.InsertNewTabl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803" r:id="rId239" name="Button 1539">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804" r:id="rId240" name="Button 1540">
              <controlPr locked="0" defaultSize="0" print="0" autoFill="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805" r:id="rId241" name="Button 1541">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825" r:id="rId242" name="Button 1561">
              <controlPr locked="0" defaultSize="0" print="0" autoFill="0" autoPict="0" macro="[0]!Sheet1.InsertNewTabl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826" r:id="rId243" name="Button 1562">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827" r:id="rId244" name="Button 1563">
              <controlPr locked="0" defaultSize="0" print="0" autoFill="0" autoPict="0" macro="[0]!Sheet1.deleteProcedure">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829" r:id="rId245" name="Button 1565">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830" r:id="rId246" name="Button 1566">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831" r:id="rId247" name="Button 1567">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832" r:id="rId248" name="Button 1568">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833" r:id="rId249" name="Button 1569">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834" r:id="rId250" name="Button 1570">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835" r:id="rId251" name="Button 1571">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836" r:id="rId252" name="Button 1572">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837" r:id="rId253" name="Button 1573">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838" r:id="rId254" name="Button 1574">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839" r:id="rId255" name="Button 1575">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840" r:id="rId256" name="Button 1576">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841" r:id="rId257" name="Button 1577">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842" r:id="rId258" name="Button 1578">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843" r:id="rId259" name="Button 1579">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844" r:id="rId260" name="Button 1580">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845" r:id="rId261" name="Button 1581">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846" r:id="rId262" name="Button 1582">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2847" r:id="rId263" name="Button 1583">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848" r:id="rId264" name="Button 1584">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849" r:id="rId265" name="Button 1585">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850" r:id="rId266" name="Button 1586">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851" r:id="rId267" name="Button 1587">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852" r:id="rId268" name="Button 1588">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853" r:id="rId269" name="Button 1589">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854" r:id="rId270" name="Button 1590">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855" r:id="rId271" name="Button 1591">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874" r:id="rId272" name="Button 1610">
              <controlPr locked="0" defaultSize="0" print="0" autoFill="0" autoPict="0" macro="[0]!Sheet1.InsertNewTabl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875" r:id="rId273" name="Button 1611">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876" r:id="rId274" name="Button 1612">
              <controlPr locked="0" defaultSize="0" print="0" autoFill="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877" r:id="rId275" name="Button 1613">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878" r:id="rId276" name="Button 1614">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879" r:id="rId277" name="Button 1615">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880" r:id="rId278" name="Button 1616">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881" r:id="rId279" name="Button 1617">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882" r:id="rId280" name="Button 1618">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2883" r:id="rId281" name="Button 1619">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884" r:id="rId282" name="Button 1620">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885" r:id="rId283" name="Button 1621">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2886" r:id="rId284" name="Button 1622">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887" r:id="rId285" name="Button 1623">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88" r:id="rId286" name="Button 1624">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889" r:id="rId287" name="Button 1625">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890" r:id="rId288" name="Button 1626">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891" r:id="rId289" name="Button 1627">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892" r:id="rId290" name="Button 1628">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893" r:id="rId291" name="Button 1629">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894" r:id="rId292" name="Button 1630">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895" r:id="rId293" name="Button 1631">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896" r:id="rId294" name="Button 1632">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915" r:id="rId295" name="Button 1651">
              <controlPr locked="0" defaultSize="0" print="0" autoFill="0" autoPict="0" macro="[0]!Sheet1.InsertNewTabl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916" r:id="rId296" name="Button 1652">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917" r:id="rId297" name="Button 1653">
              <controlPr locked="0" defaultSize="0" print="0" autoFill="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918" r:id="rId298" name="Button 1654">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937" r:id="rId299" name="Button 1673">
              <controlPr locked="0" defaultSize="0" print="0" autoFill="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938" r:id="rId300" name="Button 1674">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939" r:id="rId301" name="Button 1675">
              <controlPr locked="0" defaultSize="0" print="0" autoFill="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940" r:id="rId302" name="Button 1676">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941" r:id="rId303" name="Button 1677">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942" r:id="rId304" name="Button 1678">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943" r:id="rId305" name="Button 1679">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944" r:id="rId306" name="Button 1680">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945" r:id="rId307" name="Button 1681">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946" r:id="rId308" name="Button 1682">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947" r:id="rId309" name="Button 1683">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948" r:id="rId310" name="Button 1684">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949" r:id="rId311" name="Button 1685">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950" r:id="rId312" name="Button 1686">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951" r:id="rId313" name="Button 1687">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952" r:id="rId314" name="Button 1688">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2953" r:id="rId315" name="Button 1689">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954" r:id="rId316" name="Button 1690">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955" r:id="rId317" name="Button 1691">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956" r:id="rId318" name="Button 1692">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957" r:id="rId319" name="Button 1693">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958" r:id="rId320" name="Button 1694">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959" r:id="rId321" name="Button 1695">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960" r:id="rId322" name="Button 1696">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961" r:id="rId323" name="Button 1697">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962" r:id="rId324" name="Button 1698">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963" r:id="rId325" name="Button 1699">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964" r:id="rId326" name="Button 1700">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2965" r:id="rId327" name="Button 1701">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966" r:id="rId328" name="Button 1702">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967" r:id="rId329" name="Button 1703">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968" r:id="rId330" name="Button 1704">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2988" r:id="rId331" name="Button 1724">
              <controlPr locked="0" defaultSize="0" print="0" autoFill="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989" r:id="rId332" name="Button 1725">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990" r:id="rId333" name="Button 1726">
              <controlPr locked="0" defaultSize="0" print="0" autoFill="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991" r:id="rId334" name="Button 1727">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992" r:id="rId335" name="Button 1728">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993" r:id="rId336" name="Button 1729">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994" r:id="rId337" name="Button 1730">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995" r:id="rId338" name="Button 1731">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014" r:id="rId339" name="Button 1750">
              <controlPr locked="0" defaultSize="0" print="0" autoFill="0" autoPict="0" macro="[0]!Sheet1.InsertNewTabl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015" r:id="rId340" name="Button 1751">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016" r:id="rId341" name="Button 1752">
              <controlPr locked="0" defaultSize="0" print="0" autoFill="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017" r:id="rId342" name="Button 1753">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036" r:id="rId343" name="Button 1772">
              <controlPr locked="0" defaultSize="0" print="0" autoFill="0" autoPict="0" macro="[0]!Sheet1.InsertNewTabl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037" r:id="rId344" name="Button 1773">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038" r:id="rId345" name="Button 1774">
              <controlPr locked="0" defaultSize="0" print="0" autoFill="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039" r:id="rId346" name="Button 1775">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058" r:id="rId347" name="Button 1794">
              <controlPr locked="0" defaultSize="0" print="0" autoFill="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059" r:id="rId348" name="Button 1795">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060" r:id="rId349" name="Button 1796">
              <controlPr locked="0" defaultSize="0" print="0" autoFill="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062" r:id="rId350" name="Button 1798">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063" r:id="rId351" name="Button 1799">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064" r:id="rId352" name="Button 1800">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083" r:id="rId353" name="Button 1819">
              <controlPr locked="0" defaultSize="0" print="0" autoFill="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084" r:id="rId354" name="Button 1820">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085" r:id="rId355" name="Button 1821">
              <controlPr locked="0" defaultSize="0" print="0" autoFill="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086" r:id="rId356" name="Button 1822">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087" r:id="rId357" name="Button 1823">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088" r:id="rId358" name="Button 1824">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107" r:id="rId359" name="Button 1843">
              <controlPr locked="0" defaultSize="0" print="0" autoFill="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108" r:id="rId360" name="Button 1844">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109" r:id="rId361" name="Button 1845">
              <controlPr locked="0" defaultSize="0" print="0" autoFill="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110" r:id="rId362" name="Button 1846">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111" r:id="rId363" name="Button 1847">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3112" r:id="rId364" name="Button 1848">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131" r:id="rId365" name="Button 1867">
              <controlPr locked="0" defaultSize="0" print="0" autoFill="0" autoPict="0" macro="[0]!Sheet1.InsertNewTabl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132" r:id="rId366" name="Button 1868">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133" r:id="rId367" name="Button 1869">
              <controlPr locked="0" defaultSize="0" print="0" autoFill="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134" r:id="rId368" name="Button 1870">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135" r:id="rId369" name="Button 1871">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136" r:id="rId370" name="Button 1872">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156" r:id="rId371" name="Button 1892">
              <controlPr locked="0" defaultSize="0" print="0" autoFill="0" autoPict="0" macro="[0]!Sheet1.InsertNewTabl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157" r:id="rId372" name="Button 1893">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158" r:id="rId373" name="Button 1894">
              <controlPr locked="0" defaultSize="0" print="0" autoFill="0" autoPict="0" macro="[0]!Sheet1.deleteProcedure">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159" r:id="rId374" name="Button 1895">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160" r:id="rId375" name="Button 1896">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161" r:id="rId376" name="Button 1897">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162" r:id="rId377" name="Button 1898">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163" r:id="rId378" name="Button 1899">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164" r:id="rId379" name="Button 1900">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165" r:id="rId380" name="Button 1901">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166" r:id="rId381" name="Button 1902">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3185" r:id="rId382" name="Button 1921">
              <controlPr locked="0" defaultSize="0" print="0" autoFill="0" autoPict="0" macro="[0]!Sheet1.InsertNewTabl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3186" r:id="rId383" name="Button 1922">
              <controlPr locked="0" defaultSize="0" print="0" autoFill="0" autoPict="0" macro="[0]!Sheet1.delet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3187" r:id="rId384" name="Button 1923">
              <controlPr locked="0" defaultSize="0" print="0" autoFill="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188" r:id="rId385" name="Button 1924">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3189" r:id="rId386" name="Button 1925">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3208" r:id="rId387" name="Button 1944">
              <controlPr locked="0" defaultSize="0" print="0" autoFill="0" autoPict="0" macro="[0]!Sheet1.InsertNewTabl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209" r:id="rId388" name="Button 1945">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3210" r:id="rId389" name="Button 1946">
              <controlPr locked="0" defaultSize="0" print="0" autoFill="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212" r:id="rId390" name="Button 1948">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231" r:id="rId391" name="Button 1967">
              <controlPr locked="0" defaultSize="0" print="0" autoFill="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232" r:id="rId392" name="Button 1968">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233" r:id="rId393" name="Button 1969">
              <controlPr locked="0" defaultSize="0" print="0" autoFill="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234" r:id="rId394" name="Button 1970">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253" r:id="rId395" name="Button 1989">
              <controlPr locked="0" defaultSize="0" print="0" autoFill="0" autoPict="0" macro="[0]!Sheet1.InsertNewTabl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3254" r:id="rId396" name="Button 1990">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3255" r:id="rId397" name="Button 1991">
              <controlPr locked="0" defaultSize="0" print="0" autoFill="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256" r:id="rId398" name="Button 1992">
              <controlPr locked="0" defaultSize="0" print="0" autoFill="0" autoPict="0" macro="[0]!Sheet1.delet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257" r:id="rId399" name="Button 1993">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3258" r:id="rId400" name="Button 1994">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3278" r:id="rId401" name="Button 2014">
              <controlPr locked="0" defaultSize="0" print="0" autoFill="0" autoPict="0" macro="[0]!Sheet1.InsertNewTabl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3279" r:id="rId402" name="Button 2015">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3280" r:id="rId403" name="Button 2016">
              <controlPr locked="0" defaultSize="0" print="0" autoFill="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3281" r:id="rId404" name="Button 2017">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3282" r:id="rId405" name="Button 2018">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3283" r:id="rId406" name="Button 2019">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3284" r:id="rId407" name="Button 2020">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303" r:id="rId408" name="Button 2039">
              <controlPr locked="0" defaultSize="0" print="0" autoFill="0" autoPict="0" macro="[0]!Sheet1.InsertNewTabl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3304" r:id="rId409" name="Button 2040">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305" r:id="rId410" name="Button 2041">
              <controlPr locked="0" defaultSize="0" print="0" autoFill="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420" r:id="rId411" name="Button 2060">
              <controlPr locked="0" defaultSize="0" print="0" autoFill="0" autoPict="0" macro="[0]!Sheet1.InsertNewTabl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421" r:id="rId412" name="Button 2061">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422" r:id="rId413" name="Button 2062">
              <controlPr locked="0" defaultSize="0" print="0" autoFill="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441" r:id="rId414" name="Button 2081">
              <controlPr locked="0" defaultSize="0" print="0" autoFill="0" autoPict="0" macro="[0]!Sheet1.InsertNewTabl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442" r:id="rId415" name="Button 2082">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443" r:id="rId416" name="Button 2083">
              <controlPr locked="0" defaultSize="0" print="0" autoFill="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463" r:id="rId417" name="Button 2103">
              <controlPr locked="0" defaultSize="0" print="0" autoFill="0" autoPict="0" macro="[0]!Sheet1.InsertNewTabl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464" r:id="rId418" name="Button 2104">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465" r:id="rId419" name="Button 2105">
              <controlPr locked="0" defaultSize="0" print="0" autoFill="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484" r:id="rId420" name="Button 2124">
              <controlPr locked="0" defaultSize="0" print="0" autoFill="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485" r:id="rId421" name="Button 2125">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486" r:id="rId422" name="Button 2126">
              <controlPr locked="0" defaultSize="0" print="0" autoFill="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506" r:id="rId423" name="Button 2146">
              <controlPr locked="0" defaultSize="0" print="0" autoFill="0" autoPict="0" macro="[0]!Sheet1.InsertNewTabl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507" r:id="rId424" name="Button 2147">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508" r:id="rId425" name="Button 2148">
              <controlPr locked="0" defaultSize="0" print="0" autoFill="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528" r:id="rId426" name="Button 2168">
              <controlPr locked="0" defaultSize="0" print="0" autoFill="0" autoPict="0" macro="[0]!Sheet1.InsertNewTabl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530" r:id="rId427" name="Button 2170">
              <controlPr locked="0" defaultSize="0" print="0" autoFill="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531" r:id="rId428" name="Button 2171">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532" r:id="rId429" name="Button 2172">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533" r:id="rId430" name="Button 2173">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534" r:id="rId431" name="Button 2174">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535" r:id="rId432" name="Button 2175">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536" r:id="rId433" name="Button 2176">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537" r:id="rId434" name="Button 2177">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538" r:id="rId435" name="Button 2178">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557" r:id="rId436" name="Button 2197">
              <controlPr locked="0" defaultSize="0" print="0" autoFill="0" autoPict="0" macro="[0]!Sheet1.InsertNewTabl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559" r:id="rId437" name="Button 2199">
              <controlPr locked="0" defaultSize="0" print="0" autoFill="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560" r:id="rId438" name="Button 2200">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561" r:id="rId439" name="Button 2201">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562" r:id="rId440" name="Button 2202">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563" r:id="rId441" name="Button 2203">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564" r:id="rId442" name="Button 2204">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565" r:id="rId443" name="Button 2205">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566" r:id="rId444" name="Button 2206">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567" r:id="rId445" name="Button 2207">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568" r:id="rId446" name="Button 2208">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569" r:id="rId447" name="Button 2209">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589" r:id="rId448" name="Button 2229">
              <controlPr locked="0" defaultSize="0" print="0" autoFill="0" autoPict="0" macro="[0]!Sheet1.InsertNewTabl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590" r:id="rId449" name="Button 2230">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591" r:id="rId450" name="Button 2231">
              <controlPr locked="0" defaultSize="0" print="0" autoFill="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611" r:id="rId451" name="Button 2251">
              <controlPr locked="0" defaultSize="0" print="0" autoFill="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612" r:id="rId452" name="Button 2252">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613" r:id="rId453" name="Button 2253">
              <controlPr locked="0" defaultSize="0" print="0" autoFill="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632" r:id="rId454" name="Button 2272">
              <controlPr locked="0" defaultSize="0" print="0" autoFill="0" autoPict="0" macro="[0]!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633" r:id="rId455" name="Button 2273">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634" r:id="rId456" name="Button 2274">
              <controlPr locked="0" defaultSize="0" print="0" autoFill="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654" r:id="rId457" name="Button 2294">
              <controlPr locked="0" defaultSize="0" print="0" autoFill="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655" r:id="rId458" name="Button 2295">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656" r:id="rId459" name="Button 2296">
              <controlPr locked="0" defaultSize="0" print="0" autoFill="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676" r:id="rId460" name="Button 2316">
              <controlPr locked="0" defaultSize="0" print="0" autoFill="0" autoPict="0" macro="[0]!Sheet1.InsertNewTabl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677" r:id="rId461" name="Button 2317">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678" r:id="rId462" name="Button 2318">
              <controlPr locked="0" defaultSize="0" print="0" autoFill="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697" r:id="rId463" name="Button 2337">
              <controlPr locked="0" defaultSize="0" print="0" autoFill="0" autoPict="0" macro="[0]!Sheet1.InsertNewTabl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698" r:id="rId464" name="Button 2338">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699" r:id="rId465" name="Button 2339">
              <controlPr locked="0" defaultSize="0" print="0" autoFill="0" autoPict="0" macro="[0]!Sheet1.deleteProcedure">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700" r:id="rId466" name="Button 2340">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701" r:id="rId467" name="Button 2341">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702" r:id="rId468" name="Button 2342">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704" r:id="rId469" name="Button 2344">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705" r:id="rId470" name="Button 2345">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724" r:id="rId471" name="Button 2364">
              <controlPr locked="0" defaultSize="0" print="0" autoFill="0" autoPict="0" macro="[0]!Sheet1.InsertNewTabl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725" r:id="rId472" name="Button 2365">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726" r:id="rId473" name="Button 2366">
              <controlPr locked="0" defaultSize="0" print="0" autoFill="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727" r:id="rId474" name="Button 2367">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746" r:id="rId475" name="Button 2386">
              <controlPr locked="0" defaultSize="0" print="0" autoFill="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747" r:id="rId476" name="Button 2387">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748" r:id="rId477" name="Button 2388">
              <controlPr locked="0" defaultSize="0" print="0" autoFill="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750" r:id="rId478" name="Button 2390">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751" r:id="rId479" name="Button 2391">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771" r:id="rId480" name="Button 2411">
              <controlPr locked="0" defaultSize="0" print="0" autoFill="0" autoPict="0" macro="[0]!Sheet1.InsertNewTabl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772" r:id="rId481" name="Button 2412">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773" r:id="rId482" name="Button 2413">
              <controlPr locked="0" defaultSize="0" print="0" autoFill="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774" r:id="rId483" name="Button 2414">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775" r:id="rId484" name="Button 2415">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794" r:id="rId485" name="Button 2434">
              <controlPr locked="0" defaultSize="0" print="0" autoFill="0" autoPict="0" macro="[0]!Sheet1.InsertNewTabl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795" r:id="rId486" name="Button 2435">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796" r:id="rId487" name="Button 2436">
              <controlPr locked="0" defaultSize="0" print="0" autoFill="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797" r:id="rId488" name="Button 2437">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798" r:id="rId489" name="Button 2438">
              <controlPr locked="0" defaultSize="0" print="0" autoFill="0" autoPict="0" macro="[0]!Sheet1.delet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817" r:id="rId490" name="Button 2457">
              <controlPr locked="0" defaultSize="0" print="0" autoFill="0" autoPict="0" macro="[0]!Sheet1.InsertNewTabl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818" r:id="rId491" name="Button 2458">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819" r:id="rId492" name="Button 2459">
              <controlPr locked="0" defaultSize="0" print="0" autoFill="0" autoPict="0" macro="[0]!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820" r:id="rId493" name="Button 2460">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821" r:id="rId494" name="Button 2461">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822" r:id="rId495" name="Button 2462">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823" r:id="rId496" name="Button 2463">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842" r:id="rId497" name="Button 2482">
              <controlPr locked="0" defaultSize="0" print="0" autoFill="0" autoPict="0" macro="[0]!Sheet1.InsertNewTabl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843" r:id="rId498" name="Button 2483">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844" r:id="rId499" name="Button 2484">
              <controlPr locked="0" defaultSize="0" print="0" autoFill="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845" r:id="rId500" name="Button 2485">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846" r:id="rId501" name="Button 2486">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847" r:id="rId502" name="Button 2487">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848" r:id="rId503" name="Button 2488">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867" r:id="rId504" name="Button 2507">
              <controlPr locked="0" defaultSize="0" print="0" autoFill="0" autoPict="0" macro="[0]!Sheet1.InsertNewTabl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868" r:id="rId505" name="Button 2508">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7869" r:id="rId506" name="Button 2509">
              <controlPr locked="0" defaultSize="0" print="0" autoFill="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888" r:id="rId507" name="Button 2528">
              <controlPr locked="0" defaultSize="0" print="0" autoFill="0" autoPict="0" macro="[0]!Sheet1.InsertNewTabl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889" r:id="rId508" name="Button 2529">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890" r:id="rId509" name="Button 2530">
              <controlPr locked="0" defaultSize="0" print="0" autoFill="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7909" r:id="rId510" name="Button 2549">
              <controlPr locked="0" defaultSize="0" print="0" autoFill="0" autoPict="0" macro="[0]!Sheet1.InsertNewTabl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910" r:id="rId511" name="Button 2550">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911" r:id="rId512" name="Button 2551">
              <controlPr locked="0" defaultSize="0" print="0" autoFill="0" autoPict="0" macro="[0]!Sheet1.deleteProcedure">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912" r:id="rId513" name="Button 2552">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913" r:id="rId514" name="Button 2553">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914" r:id="rId515" name="Button 2554">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915" r:id="rId516" name="Button 2555">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916" r:id="rId517" name="Button 2556">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917" r:id="rId518" name="Button 2557">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937" r:id="rId519" name="Button 2577">
              <controlPr locked="0" defaultSize="0" print="0" autoFill="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938" r:id="rId520" name="Button 2578">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939" r:id="rId521" name="Button 2579">
              <controlPr locked="0" defaultSize="0" print="0" autoFill="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940" r:id="rId522" name="Button 2580">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941" r:id="rId523" name="Button 2581">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942" r:id="rId524" name="Button 2582">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943" r:id="rId525" name="Button 2583">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944" r:id="rId526" name="Button 2584">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945" r:id="rId527" name="Button 2585">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946" r:id="rId528" name="Button 2586">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947" r:id="rId529" name="Button 2587">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968" r:id="rId530" name="Button 2608">
              <controlPr locked="0" defaultSize="0" print="0" autoFill="0" autoPict="0" macro="[0]!Sheet1.InsertNewTabl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7969" r:id="rId531" name="Button 2609">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7970" r:id="rId532" name="Button 2610">
              <controlPr locked="0" defaultSize="0" print="0" autoFill="0" autoPict="0" macro="[0]!Sheet1.deleteProcedure">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989" r:id="rId533" name="Button 2629">
              <controlPr locked="0" defaultSize="0" print="0" autoFill="0" autoPict="0" macro="[0]!Sheet1.InsertNewTabl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7990" r:id="rId534" name="Button 2630">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7991" r:id="rId535" name="Button 2631">
              <controlPr locked="0" defaultSize="0" print="0" autoFill="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7992" r:id="rId536" name="Button 2632">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7993" r:id="rId537" name="Button 2633">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7994" r:id="rId538" name="Button 2634">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7995" r:id="rId539" name="Button 2635">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7996" r:id="rId540" name="Button 2636">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7997" r:id="rId541" name="Button 2637">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7998" r:id="rId542" name="Button 2638">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7999" r:id="rId543" name="Button 2639">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000" r:id="rId544" name="Button 2640">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001" r:id="rId545" name="Button 2641">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002" r:id="rId546" name="Button 2642">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003" r:id="rId547" name="Button 2643">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004" r:id="rId548" name="Button 2644">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005" r:id="rId549" name="Button 2645">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006" r:id="rId550" name="Button 2646">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027" r:id="rId551" name="Button 2667">
              <controlPr locked="0" defaultSize="0" print="0" autoFill="0" autoPict="0" macro="[0]!Sheet1.InsertNewTabl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028" r:id="rId552" name="Button 2668">
              <controlPr locked="0" defaultSize="0" print="0" autoFill="0" autoPict="0" macro="[0]!Sheet1.delet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029" r:id="rId553" name="Button 2669">
              <controlPr locked="0" defaultSize="0" print="0" autoFill="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030" r:id="rId554" name="Button 2670">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050" r:id="rId555" name="Button 2690">
              <controlPr locked="0" defaultSize="0" print="0" autoFill="0" autoPict="0" macro="[0]!Sheet1.InsertNewTabl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051" r:id="rId556" name="Button 2691">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052" r:id="rId557" name="Button 2692">
              <controlPr locked="0" defaultSize="0" print="0" autoFill="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053" r:id="rId558" name="Button 2693">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054" r:id="rId559" name="Button 2694">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055" r:id="rId560" name="Button 2695">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056" r:id="rId561" name="Button 2696">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057" r:id="rId562" name="Button 2697">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058" r:id="rId563" name="Button 2698">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059" r:id="rId564" name="Button 2699">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060" r:id="rId565" name="Button 2700">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061" r:id="rId566" name="Button 2701">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062" r:id="rId567" name="Button 2702">
              <controlPr locked="0" defaultSize="0" print="0" autoFill="0" autoPict="0" macro="[0]!Sheet1.delet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063" r:id="rId568" name="Button 2703">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064" r:id="rId569" name="Button 2704">
              <controlPr locked="0" defaultSize="0" print="0" autoFill="0" autoPict="0" macro="[0]!Sheet1.delet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8065" r:id="rId570" name="Button 2705">
              <controlPr locked="0" defaultSize="0" print="0" autoFill="0" autoPict="0" macro="[0]!Sheet1.delet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066" r:id="rId571" name="Button 2706">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067" r:id="rId572" name="Button 2707">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068" r:id="rId573" name="Button 2708">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069" r:id="rId574" name="Button 2709">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070" r:id="rId575" name="Button 2710">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071" r:id="rId576" name="Button 2711">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8074" r:id="rId577" name="Button 2714">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8075" r:id="rId578" name="Button 2715">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8094" r:id="rId579" name="Button 2734">
              <controlPr locked="0" defaultSize="0" print="0" autoFill="0" autoPict="0" macro="[0]!Sheet1.InsertNewTabl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095" r:id="rId580" name="Button 2735">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096" r:id="rId581" name="Button 2736">
              <controlPr locked="0" defaultSize="0" print="0" autoFill="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097" r:id="rId582" name="Button 2737">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116" r:id="rId583" name="Button 2756">
              <controlPr locked="0" defaultSize="0" print="0" autoFill="0" autoPict="0" macro="[0]!Sheet1.InsertNewTabl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117" r:id="rId584" name="Button 2757">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118" r:id="rId585" name="Button 2758">
              <controlPr locked="0" defaultSize="0" print="0" autoFill="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119" r:id="rId586" name="Button 2759">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120" r:id="rId587" name="Button 2760">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121" r:id="rId588" name="Button 2761">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122" r:id="rId589" name="Button 2762">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123" r:id="rId590" name="Button 2763">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124" r:id="rId591" name="Button 2764">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125" r:id="rId592" name="Button 2765">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126" r:id="rId593" name="Button 2766">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127" r:id="rId594" name="Button 2767">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128" r:id="rId595" name="Button 2768">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129" r:id="rId596" name="Button 2769">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130" r:id="rId597" name="Button 2770">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131" r:id="rId598" name="Button 2771">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132" r:id="rId599" name="Button 2772">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133" r:id="rId600" name="Button 2773">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134" r:id="rId601" name="Button 2774">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135" r:id="rId602" name="Button 2775">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136" r:id="rId603" name="Button 2776">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137" r:id="rId604" name="Button 2777">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138" r:id="rId605" name="Button 2778">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139" r:id="rId606" name="Button 2779">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140" r:id="rId607" name="Button 2780">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141" r:id="rId608" name="Button 2781">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142" r:id="rId609" name="Button 2782">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143" r:id="rId610" name="Button 2783">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144" r:id="rId611" name="Button 2784">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145" r:id="rId612" name="Button 2785">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146" r:id="rId613" name="Button 2786">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147" r:id="rId614" name="Button 2787">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148" r:id="rId615" name="Button 2788">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149" r:id="rId616" name="Button 2789">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150" r:id="rId617" name="Button 2790">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151" r:id="rId618" name="Button 2791">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152" r:id="rId619" name="Button 2792">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153" r:id="rId620" name="Button 2793">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154" r:id="rId621" name="Button 2794">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155" r:id="rId622" name="Button 2795">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8157" r:id="rId623" name="Button 2797">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8158" r:id="rId624" name="Button 2798">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8159" r:id="rId625" name="Button 2799">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8160" r:id="rId626" name="Button 2800">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8161" r:id="rId627" name="Button 2801">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8180" r:id="rId628" name="Button 2820">
              <controlPr locked="0" defaultSize="0" print="0" autoFill="0" autoPict="0" macro="[0]!Sheet1.InsertNewTabl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181" r:id="rId629" name="Button 2821">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182" r:id="rId630" name="Button 2822">
              <controlPr locked="0" defaultSize="0" print="0" autoFill="0" autoPict="0" macro="[0]!Sheet1.deleteProcedure">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202" r:id="rId631" name="Button 2842">
              <controlPr locked="0" defaultSize="0" print="0" autoFill="0" autoPict="0" macro="[0]!Sheet1.InsertNewTabl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203" r:id="rId632" name="Button 2843">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204" r:id="rId633" name="Button 2844">
              <controlPr locked="0" defaultSize="0" print="0" autoFill="0" autoPict="0" macro="[0]!Sheet1.deleteProcedure">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205" r:id="rId634" name="Button 2845">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206" r:id="rId635" name="Button 2846">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226" r:id="rId636" name="Button 2866">
              <controlPr locked="0" defaultSize="0" print="0" autoFill="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228" r:id="rId637" name="Button 2868">
              <controlPr locked="0" defaultSize="0" print="0" autoFill="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232" r:id="rId638" name="Button 2872">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233" r:id="rId639" name="Button 2873">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234" r:id="rId640" name="Button 2874">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235" r:id="rId641" name="Button 2875">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236" r:id="rId642" name="Button 2876">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237" r:id="rId643" name="Button 2877">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238" r:id="rId644" name="Button 2878">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239" r:id="rId645" name="Button 2879">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242" r:id="rId646" name="Button 2882">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262" r:id="rId647" name="Button 2902">
              <controlPr locked="0" defaultSize="0" print="0" autoFill="0" autoPict="0" macro="[0]!Sheet1.InsertNewTabl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264" r:id="rId648" name="Button 2904">
              <controlPr locked="0" defaultSize="0" print="0" autoFill="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265" r:id="rId649" name="Button 2905">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266" r:id="rId650" name="Button 2906">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267" r:id="rId651" name="Button 2907">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268" r:id="rId652" name="Button 2908">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269" r:id="rId653" name="Button 2909">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270" r:id="rId654" name="Button 2910">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271" r:id="rId655" name="Button 2911">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272" r:id="rId656" name="Button 2912">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8273" r:id="rId657" name="Button 2913">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8293" r:id="rId658" name="Button 2933">
              <controlPr locked="0" defaultSize="0" print="0" autoFill="0" autoPict="0" macro="[0]!Sheet1.InsertNewTabl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294" r:id="rId659" name="Button 2934">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295" r:id="rId660" name="Button 2935">
              <controlPr locked="0" defaultSize="0" print="0" autoFill="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296" r:id="rId661" name="Button 2936">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297" r:id="rId662" name="Button 2937">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8317" r:id="rId663" name="Button 2957">
              <controlPr locked="0" defaultSize="0" print="0" autoFill="0" autoPict="0" macro="[0]!Sheet1.InsertNewTabl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318" r:id="rId664" name="Button 2958">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319" r:id="rId665" name="Button 2959">
              <controlPr locked="0" defaultSize="0" print="0" autoFill="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320" r:id="rId666" name="Button 2960">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321" r:id="rId667" name="Button 2961">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8322" r:id="rId668" name="Button 2962">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8367" r:id="rId669" name="Button 3007">
              <controlPr locked="0" defaultSize="0" print="0" autoFill="0" autoPict="0" macro="[0]!Sheet1.InsertNewTabl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368" r:id="rId670" name="Button 3008">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369" r:id="rId671" name="Button 3009">
              <controlPr locked="0" defaultSize="0" print="0" autoFill="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370" r:id="rId672" name="Button 3010">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371" r:id="rId673" name="Button 3011">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372" r:id="rId674" name="Button 3012">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8373" r:id="rId675" name="Button 3013">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374" r:id="rId676" name="Button 3014">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375" r:id="rId677" name="Button 3015">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394" r:id="rId678" name="Button 3034">
              <controlPr locked="0" defaultSize="0" print="0" autoFill="0" autoPict="0" macro="[0]!Sheet1.InsertNewTabl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8395" r:id="rId679" name="Button 3035">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8396" r:id="rId680" name="Button 3036">
              <controlPr locked="0" defaultSize="0" print="0" autoFill="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397" r:id="rId681" name="Button 3037">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8398" r:id="rId682" name="Button 3038">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399" r:id="rId683" name="Button 3039">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400" r:id="rId684" name="Button 3040">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401" r:id="rId685" name="Button 3041">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402" r:id="rId686" name="Button 3042">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8403" r:id="rId687" name="Button 3043">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controls>
    </mc:Choice>
  </mc:AlternateContent>
  <tableParts count="70">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C52 C86 C119 C131 C165 C202 C214 C247 C280 C291 C325 C337 C352 C366 C378 C416 C447 C459 C499 C515 C529 C543 C557 C571 C585 C599 C618 C631 C645 C659 C673 C689 C700 C711 C722 C733 C744 C755 C773 C793 C804 C815 C826 C839 C853 C864 C876 C889 C902 C915 C930 C945 C956 C967 C984 C1003 C1014 C1040 C1052 C1081 C1093 C1140 C1151 C1164 C1183 C1200 C1212 C1224 C1241</xm:sqref>
        </x14:dataValidation>
        <x14:dataValidation type="list" allowBlank="1" showInputMessage="1" showErrorMessage="1">
          <x14:formula1>
            <xm:f>'Informacion '!$L$3:$L$17</xm:f>
          </x14:formula1>
          <xm:sqref>D16 D52 D86 D119 D131 D165 D202 D214 D247 D280 D291 D325 D337 D352 D366 D378 D416 D447 D459 D499 D515 D529 D543 D557 D571 D585 D599 D618 D631 D645 D659 D673 D689 D700 D711 D722 D733 D744 D755 D773 D793 D804 D815 D826 D839 D853 D864 D876 D889 D902 D915 D930 D945 D956 D967 D984 D1003 D1014 D1040 D1052 D1081 D1093 D1140 D1151 D1164 D1183 D1200 D1212 D1224 D1241</xm:sqref>
        </x14:dataValidation>
        <x14:dataValidation type="list" allowBlank="1" showInputMessage="1" showErrorMessage="1">
          <x14:formula1>
            <xm:f>'Informacion '!$N$3:$N$5</xm:f>
          </x14:formula1>
          <xm:sqref>E16 E52 E86 E119 E131 E165 E202 E214 E247 E280 E291 E325 E337 E352 E366 E378 E416 E447 E459 E499 E515 E529 E543 E557 E571 E585 E599 E618 E631 E645 E659 E673 E689 E700 E711 E722 E733 E744 E755 E773 E793 E804 E815 E826 E839 E853 E864 E876 E889 E902 E915 E930 E945 E956 E967 E984 E1003 E1014 E1040 E1052 E1081 E1093 E1140 E1151 E1164 E1183 E1200 E1212 E1224 E1241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4728</v>
      </c>
      <c r="D2" s="17" t="s">
        <v>1181</v>
      </c>
      <c r="E2" s="20" t="s">
        <v>4728</v>
      </c>
      <c r="F2" s="20" t="s">
        <v>5479</v>
      </c>
      <c r="G2" s="21" t="s">
        <v>1181</v>
      </c>
      <c r="H2" s="22" t="s">
        <v>4728</v>
      </c>
      <c r="I2" s="22" t="s">
        <v>5479</v>
      </c>
      <c r="J2" s="23" t="s">
        <v>17010</v>
      </c>
      <c r="L2" s="4" t="s">
        <v>15257</v>
      </c>
      <c r="N2" s="4" t="s">
        <v>15295</v>
      </c>
      <c r="P2" s="4" t="s">
        <v>18111</v>
      </c>
      <c r="Q2" s="25" t="s">
        <v>5087</v>
      </c>
      <c r="S2" s="4" t="s">
        <v>12273</v>
      </c>
      <c r="U2" s="4" t="s">
        <v>12985</v>
      </c>
    </row>
    <row r="3" spans="1:21" x14ac:dyDescent="0.2">
      <c r="A3" s="5" t="s">
        <v>1709</v>
      </c>
      <c r="B3" s="5" t="s">
        <v>1709</v>
      </c>
      <c r="C3" s="5" t="s">
        <v>8808</v>
      </c>
      <c r="D3" s="5" t="s">
        <v>1709</v>
      </c>
      <c r="E3" s="5" t="s">
        <v>8808</v>
      </c>
      <c r="F3" s="5" t="s">
        <v>3718</v>
      </c>
      <c r="G3" s="6" t="s">
        <v>3189</v>
      </c>
      <c r="H3" s="6" t="s">
        <v>7352</v>
      </c>
      <c r="I3" s="6" t="s">
        <v>13939</v>
      </c>
      <c r="J3" s="6" t="s">
        <v>13939</v>
      </c>
      <c r="L3" s="7" t="s">
        <v>1875</v>
      </c>
      <c r="N3" s="5" t="s">
        <v>8856</v>
      </c>
      <c r="P3" s="5" t="s">
        <v>5437</v>
      </c>
      <c r="Q3" s="5" t="s">
        <v>16989</v>
      </c>
      <c r="S3" s="11" t="s">
        <v>17798</v>
      </c>
      <c r="U3" s="5" t="s">
        <v>12551</v>
      </c>
    </row>
    <row r="4" spans="1:21" x14ac:dyDescent="0.2">
      <c r="A4" s="5" t="s">
        <v>8094</v>
      </c>
      <c r="B4" s="5" t="s">
        <v>1709</v>
      </c>
      <c r="C4" s="5" t="s">
        <v>12632</v>
      </c>
      <c r="D4" s="5" t="s">
        <v>1709</v>
      </c>
      <c r="E4" s="5" t="s">
        <v>8808</v>
      </c>
      <c r="F4" s="5" t="s">
        <v>4315</v>
      </c>
      <c r="G4" s="6" t="s">
        <v>3189</v>
      </c>
      <c r="H4" s="6" t="s">
        <v>7352</v>
      </c>
      <c r="I4" s="6" t="s">
        <v>13939</v>
      </c>
      <c r="J4" s="6" t="s">
        <v>841</v>
      </c>
      <c r="L4" s="7" t="s">
        <v>17483</v>
      </c>
      <c r="N4" s="5" t="s">
        <v>6034</v>
      </c>
      <c r="P4" s="5" t="s">
        <v>4869</v>
      </c>
      <c r="Q4" s="5" t="s">
        <v>10305</v>
      </c>
      <c r="S4" s="11" t="s">
        <v>6799</v>
      </c>
    </row>
    <row r="5" spans="1:21" x14ac:dyDescent="0.2">
      <c r="A5" s="5" t="s">
        <v>3189</v>
      </c>
      <c r="B5" s="5" t="s">
        <v>1709</v>
      </c>
      <c r="C5" s="5" t="s">
        <v>17757</v>
      </c>
      <c r="D5" s="5" t="s">
        <v>1709</v>
      </c>
      <c r="E5" s="5" t="s">
        <v>8808</v>
      </c>
      <c r="F5" s="5" t="s">
        <v>2914</v>
      </c>
      <c r="G5" s="6" t="s">
        <v>3189</v>
      </c>
      <c r="H5" s="6" t="s">
        <v>7352</v>
      </c>
      <c r="I5" s="6" t="s">
        <v>13939</v>
      </c>
      <c r="J5" s="6" t="s">
        <v>2581</v>
      </c>
      <c r="L5" s="7" t="s">
        <v>10172</v>
      </c>
      <c r="N5" s="5" t="s">
        <v>17854</v>
      </c>
      <c r="P5" s="5" t="s">
        <v>16749</v>
      </c>
      <c r="Q5" s="5" t="s">
        <v>14629</v>
      </c>
      <c r="S5" s="11" t="s">
        <v>15698</v>
      </c>
    </row>
    <row r="6" spans="1:21" x14ac:dyDescent="0.2">
      <c r="A6" s="5" t="s">
        <v>1492</v>
      </c>
      <c r="B6" s="5" t="s">
        <v>8094</v>
      </c>
      <c r="C6" s="5" t="s">
        <v>18173</v>
      </c>
      <c r="D6" s="5" t="s">
        <v>1709</v>
      </c>
      <c r="E6" s="5" t="s">
        <v>8808</v>
      </c>
      <c r="F6" s="5" t="s">
        <v>1675</v>
      </c>
      <c r="G6" s="6" t="s">
        <v>3189</v>
      </c>
      <c r="H6" s="6" t="s">
        <v>7352</v>
      </c>
      <c r="I6" s="6" t="s">
        <v>2568</v>
      </c>
      <c r="J6" s="6" t="s">
        <v>2568</v>
      </c>
      <c r="L6" s="5" t="s">
        <v>3844</v>
      </c>
      <c r="P6" s="5" t="s">
        <v>11827</v>
      </c>
      <c r="Q6" s="5" t="s">
        <v>10375</v>
      </c>
      <c r="S6" s="11" t="s">
        <v>6151</v>
      </c>
    </row>
    <row r="7" spans="1:21" x14ac:dyDescent="0.2">
      <c r="A7" s="5" t="s">
        <v>18355</v>
      </c>
      <c r="B7" s="5" t="s">
        <v>8094</v>
      </c>
      <c r="C7" s="5" t="s">
        <v>2599</v>
      </c>
      <c r="D7" s="5" t="s">
        <v>1709</v>
      </c>
      <c r="E7" s="5" t="s">
        <v>8808</v>
      </c>
      <c r="F7" s="5" t="s">
        <v>9130</v>
      </c>
      <c r="G7" s="6" t="s">
        <v>3189</v>
      </c>
      <c r="H7" s="6" t="s">
        <v>7352</v>
      </c>
      <c r="I7" s="6" t="s">
        <v>6360</v>
      </c>
      <c r="J7" s="6" t="s">
        <v>6360</v>
      </c>
      <c r="L7" s="5" t="s">
        <v>7242</v>
      </c>
      <c r="P7" s="5" t="s">
        <v>8118</v>
      </c>
      <c r="Q7" s="5" t="s">
        <v>435</v>
      </c>
      <c r="S7" s="11" t="s">
        <v>9450</v>
      </c>
    </row>
    <row r="8" spans="1:21" x14ac:dyDescent="0.2">
      <c r="A8" s="5" t="s">
        <v>5959</v>
      </c>
      <c r="B8" s="5" t="s">
        <v>8094</v>
      </c>
      <c r="C8" s="5" t="s">
        <v>5890</v>
      </c>
      <c r="D8" s="5" t="s">
        <v>1709</v>
      </c>
      <c r="E8" s="5" t="s">
        <v>8808</v>
      </c>
      <c r="F8" s="5" t="s">
        <v>13557</v>
      </c>
      <c r="G8" s="6" t="s">
        <v>3189</v>
      </c>
      <c r="H8" s="6" t="s">
        <v>7352</v>
      </c>
      <c r="I8" s="6" t="s">
        <v>6360</v>
      </c>
      <c r="J8" s="6" t="s">
        <v>4038</v>
      </c>
      <c r="L8" s="5" t="s">
        <v>4320</v>
      </c>
      <c r="P8" s="5" t="s">
        <v>9956</v>
      </c>
      <c r="Q8" s="5" t="s">
        <v>9612</v>
      </c>
      <c r="S8" s="11"/>
    </row>
    <row r="9" spans="1:21" x14ac:dyDescent="0.2">
      <c r="A9" s="5" t="s">
        <v>12508</v>
      </c>
      <c r="B9" s="5" t="s">
        <v>3189</v>
      </c>
      <c r="C9" s="5" t="s">
        <v>7352</v>
      </c>
      <c r="D9" s="5" t="s">
        <v>1709</v>
      </c>
      <c r="E9" s="5" t="s">
        <v>8808</v>
      </c>
      <c r="F9" s="5" t="s">
        <v>14112</v>
      </c>
      <c r="G9" s="6" t="s">
        <v>3189</v>
      </c>
      <c r="H9" s="6" t="s">
        <v>7352</v>
      </c>
      <c r="I9" s="6" t="s">
        <v>6878</v>
      </c>
      <c r="J9" s="6" t="s">
        <v>6878</v>
      </c>
      <c r="L9" s="7" t="s">
        <v>7199</v>
      </c>
      <c r="P9" s="5" t="s">
        <v>17162</v>
      </c>
      <c r="Q9" s="5" t="s">
        <v>2023</v>
      </c>
      <c r="S9" s="9"/>
    </row>
    <row r="10" spans="1:21" x14ac:dyDescent="0.2">
      <c r="A10" s="5" t="s">
        <v>17539</v>
      </c>
      <c r="B10" s="5" t="s">
        <v>3189</v>
      </c>
      <c r="C10" s="5" t="s">
        <v>10738</v>
      </c>
      <c r="D10" s="5" t="s">
        <v>1709</v>
      </c>
      <c r="E10" s="5" t="s">
        <v>8808</v>
      </c>
      <c r="F10" s="5" t="s">
        <v>9059</v>
      </c>
      <c r="G10" s="6" t="s">
        <v>3189</v>
      </c>
      <c r="H10" s="6" t="s">
        <v>7352</v>
      </c>
      <c r="I10" s="6" t="s">
        <v>4810</v>
      </c>
      <c r="J10" s="6" t="s">
        <v>4810</v>
      </c>
      <c r="L10" s="5" t="s">
        <v>7248</v>
      </c>
      <c r="P10" s="5" t="s">
        <v>6584</v>
      </c>
      <c r="Q10" s="5" t="s">
        <v>1327</v>
      </c>
    </row>
    <row r="11" spans="1:21" ht="22.5" x14ac:dyDescent="0.2">
      <c r="A11" s="5" t="s">
        <v>16543</v>
      </c>
      <c r="B11" s="5" t="s">
        <v>3189</v>
      </c>
      <c r="C11" s="5" t="s">
        <v>2813</v>
      </c>
      <c r="D11" s="5" t="s">
        <v>1709</v>
      </c>
      <c r="E11" s="5" t="s">
        <v>8808</v>
      </c>
      <c r="F11" s="5" t="s">
        <v>15234</v>
      </c>
      <c r="G11" s="6" t="s">
        <v>3189</v>
      </c>
      <c r="H11" s="6" t="s">
        <v>7352</v>
      </c>
      <c r="I11" s="6" t="s">
        <v>3661</v>
      </c>
      <c r="J11" s="6" t="s">
        <v>13871</v>
      </c>
      <c r="L11" s="5" t="s">
        <v>11342</v>
      </c>
      <c r="P11" s="5" t="s">
        <v>5508</v>
      </c>
      <c r="Q11" s="5" t="s">
        <v>9561</v>
      </c>
    </row>
    <row r="12" spans="1:21" ht="22.5" x14ac:dyDescent="0.2">
      <c r="A12" s="5" t="s">
        <v>3080</v>
      </c>
      <c r="B12" s="5" t="s">
        <v>3189</v>
      </c>
      <c r="C12" s="5" t="s">
        <v>5431</v>
      </c>
      <c r="D12" s="5" t="s">
        <v>1709</v>
      </c>
      <c r="E12" s="5" t="s">
        <v>12632</v>
      </c>
      <c r="F12" s="5" t="s">
        <v>17503</v>
      </c>
      <c r="G12" s="6" t="s">
        <v>3189</v>
      </c>
      <c r="H12" s="6" t="s">
        <v>7352</v>
      </c>
      <c r="I12" s="6" t="s">
        <v>3661</v>
      </c>
      <c r="J12" s="6" t="s">
        <v>17128</v>
      </c>
      <c r="L12" s="5" t="s">
        <v>15037</v>
      </c>
      <c r="P12" s="5" t="s">
        <v>3811</v>
      </c>
      <c r="Q12" s="5" t="s">
        <v>14296</v>
      </c>
      <c r="S12" s="24"/>
    </row>
    <row r="13" spans="1:21" ht="22.5" x14ac:dyDescent="0.2">
      <c r="B13" s="5" t="s">
        <v>1492</v>
      </c>
      <c r="C13" s="5" t="s">
        <v>11527</v>
      </c>
      <c r="D13" s="5" t="s">
        <v>1709</v>
      </c>
      <c r="E13" s="5" t="s">
        <v>12632</v>
      </c>
      <c r="F13" s="5" t="s">
        <v>18403</v>
      </c>
      <c r="G13" s="6" t="s">
        <v>3189</v>
      </c>
      <c r="H13" s="6" t="s">
        <v>7352</v>
      </c>
      <c r="I13" s="6" t="s">
        <v>3661</v>
      </c>
      <c r="J13" s="6" t="s">
        <v>16865</v>
      </c>
      <c r="L13" s="7" t="s">
        <v>2518</v>
      </c>
      <c r="P13" s="5" t="s">
        <v>3806</v>
      </c>
      <c r="Q13" s="5" t="s">
        <v>4693</v>
      </c>
      <c r="S13" s="24"/>
    </row>
    <row r="14" spans="1:21" ht="22.5" x14ac:dyDescent="0.2">
      <c r="B14" s="5" t="s">
        <v>1492</v>
      </c>
      <c r="C14" s="5" t="s">
        <v>10529</v>
      </c>
      <c r="D14" s="5" t="s">
        <v>1709</v>
      </c>
      <c r="E14" s="5" t="s">
        <v>12632</v>
      </c>
      <c r="F14" s="5" t="s">
        <v>549</v>
      </c>
      <c r="G14" s="6" t="s">
        <v>3189</v>
      </c>
      <c r="H14" s="6" t="s">
        <v>7352</v>
      </c>
      <c r="I14" s="6" t="s">
        <v>3661</v>
      </c>
      <c r="J14" s="6" t="s">
        <v>16956</v>
      </c>
      <c r="L14" s="7" t="s">
        <v>17901</v>
      </c>
      <c r="P14" s="5" t="s">
        <v>15634</v>
      </c>
      <c r="Q14" s="5" t="s">
        <v>5294</v>
      </c>
    </row>
    <row r="15" spans="1:21" ht="22.5" x14ac:dyDescent="0.2">
      <c r="B15" s="5" t="s">
        <v>1492</v>
      </c>
      <c r="C15" s="5" t="s">
        <v>13975</v>
      </c>
      <c r="D15" s="5" t="s">
        <v>1709</v>
      </c>
      <c r="E15" s="5" t="s">
        <v>12632</v>
      </c>
      <c r="F15" s="5" t="s">
        <v>18116</v>
      </c>
      <c r="G15" s="6" t="s">
        <v>3189</v>
      </c>
      <c r="H15" s="6" t="s">
        <v>7352</v>
      </c>
      <c r="I15" s="6" t="s">
        <v>3661</v>
      </c>
      <c r="J15" s="6" t="s">
        <v>3661</v>
      </c>
      <c r="L15" s="7" t="s">
        <v>9400</v>
      </c>
      <c r="P15" s="5" t="s">
        <v>9902</v>
      </c>
      <c r="Q15" s="5" t="s">
        <v>7438</v>
      </c>
    </row>
    <row r="16" spans="1:21" x14ac:dyDescent="0.2">
      <c r="B16" s="5" t="s">
        <v>1492</v>
      </c>
      <c r="C16" s="5" t="s">
        <v>12135</v>
      </c>
      <c r="D16" s="5" t="s">
        <v>1709</v>
      </c>
      <c r="E16" s="5" t="s">
        <v>12632</v>
      </c>
      <c r="F16" s="5" t="s">
        <v>1018</v>
      </c>
      <c r="G16" s="6" t="s">
        <v>3189</v>
      </c>
      <c r="H16" s="6" t="s">
        <v>7352</v>
      </c>
      <c r="I16" s="6" t="s">
        <v>1382</v>
      </c>
      <c r="J16" s="6" t="s">
        <v>12911</v>
      </c>
      <c r="L16" s="7" t="s">
        <v>13090</v>
      </c>
      <c r="P16" s="5" t="s">
        <v>4865</v>
      </c>
      <c r="Q16" s="5" t="s">
        <v>13534</v>
      </c>
    </row>
    <row r="17" spans="2:17" x14ac:dyDescent="0.2">
      <c r="B17" s="5" t="s">
        <v>18355</v>
      </c>
      <c r="C17" s="5" t="s">
        <v>15160</v>
      </c>
      <c r="D17" s="5" t="s">
        <v>1709</v>
      </c>
      <c r="E17" s="5" t="s">
        <v>12632</v>
      </c>
      <c r="F17" s="5" t="s">
        <v>4048</v>
      </c>
      <c r="G17" s="6" t="s">
        <v>3189</v>
      </c>
      <c r="H17" s="6" t="s">
        <v>7352</v>
      </c>
      <c r="I17" s="6" t="s">
        <v>1382</v>
      </c>
      <c r="J17" s="6" t="s">
        <v>16587</v>
      </c>
      <c r="L17" s="7" t="s">
        <v>156</v>
      </c>
      <c r="P17" s="5" t="s">
        <v>16616</v>
      </c>
      <c r="Q17" s="5" t="s">
        <v>6422</v>
      </c>
    </row>
    <row r="18" spans="2:17" x14ac:dyDescent="0.2">
      <c r="B18" s="5" t="s">
        <v>18355</v>
      </c>
      <c r="C18" s="5" t="s">
        <v>5155</v>
      </c>
      <c r="D18" s="5" t="s">
        <v>1709</v>
      </c>
      <c r="E18" s="5" t="s">
        <v>12632</v>
      </c>
      <c r="F18" s="5" t="s">
        <v>2292</v>
      </c>
      <c r="G18" s="6" t="s">
        <v>3189</v>
      </c>
      <c r="H18" s="6" t="s">
        <v>7352</v>
      </c>
      <c r="I18" s="6" t="s">
        <v>1382</v>
      </c>
      <c r="J18" s="6" t="s">
        <v>3580</v>
      </c>
      <c r="P18" s="5" t="s">
        <v>1648</v>
      </c>
      <c r="Q18" s="5" t="s">
        <v>15636</v>
      </c>
    </row>
    <row r="19" spans="2:17" x14ac:dyDescent="0.2">
      <c r="B19" s="5" t="s">
        <v>18355</v>
      </c>
      <c r="C19" s="5" t="s">
        <v>2170</v>
      </c>
      <c r="D19" s="5" t="s">
        <v>1709</v>
      </c>
      <c r="E19" s="5" t="s">
        <v>12632</v>
      </c>
      <c r="F19" s="5" t="s">
        <v>7246</v>
      </c>
      <c r="G19" s="6" t="s">
        <v>3189</v>
      </c>
      <c r="H19" s="6" t="s">
        <v>7352</v>
      </c>
      <c r="I19" s="6" t="s">
        <v>1382</v>
      </c>
      <c r="J19" s="6" t="s">
        <v>7228</v>
      </c>
      <c r="P19" s="5" t="s">
        <v>3807</v>
      </c>
      <c r="Q19" s="5" t="s">
        <v>17479</v>
      </c>
    </row>
    <row r="20" spans="2:17" x14ac:dyDescent="0.2">
      <c r="B20" s="5" t="s">
        <v>18355</v>
      </c>
      <c r="C20" s="5" t="s">
        <v>6674</v>
      </c>
      <c r="D20" s="5" t="s">
        <v>1709</v>
      </c>
      <c r="E20" s="5" t="s">
        <v>12632</v>
      </c>
      <c r="F20" s="5" t="s">
        <v>1623</v>
      </c>
      <c r="G20" s="6" t="s">
        <v>3189</v>
      </c>
      <c r="H20" s="6" t="s">
        <v>7352</v>
      </c>
      <c r="I20" s="6" t="s">
        <v>1382</v>
      </c>
      <c r="J20" s="6" t="s">
        <v>1382</v>
      </c>
      <c r="P20" s="5" t="s">
        <v>12957</v>
      </c>
      <c r="Q20" s="5" t="s">
        <v>18143</v>
      </c>
    </row>
    <row r="21" spans="2:17" ht="22.5" x14ac:dyDescent="0.2">
      <c r="B21" s="5" t="s">
        <v>5959</v>
      </c>
      <c r="C21" s="5" t="s">
        <v>2698</v>
      </c>
      <c r="D21" s="5" t="s">
        <v>1709</v>
      </c>
      <c r="E21" s="5" t="s">
        <v>17757</v>
      </c>
      <c r="F21" s="5" t="s">
        <v>4881</v>
      </c>
      <c r="G21" s="6" t="s">
        <v>3189</v>
      </c>
      <c r="H21" s="6" t="s">
        <v>10738</v>
      </c>
      <c r="I21" s="6" t="s">
        <v>11260</v>
      </c>
      <c r="J21" s="6" t="s">
        <v>5376</v>
      </c>
      <c r="P21" s="5" t="s">
        <v>305</v>
      </c>
      <c r="Q21" s="5" t="s">
        <v>13265</v>
      </c>
    </row>
    <row r="22" spans="2:17" ht="22.5" x14ac:dyDescent="0.2">
      <c r="B22" s="5" t="s">
        <v>5959</v>
      </c>
      <c r="C22" s="5" t="s">
        <v>5615</v>
      </c>
      <c r="D22" s="5" t="s">
        <v>1709</v>
      </c>
      <c r="E22" s="5" t="s">
        <v>17757</v>
      </c>
      <c r="F22" s="5" t="s">
        <v>46</v>
      </c>
      <c r="G22" s="6" t="s">
        <v>3189</v>
      </c>
      <c r="H22" s="6" t="s">
        <v>10738</v>
      </c>
      <c r="I22" s="6" t="s">
        <v>11260</v>
      </c>
      <c r="J22" s="6" t="s">
        <v>11260</v>
      </c>
      <c r="P22" s="5" t="s">
        <v>4443</v>
      </c>
      <c r="Q22" s="5" t="s">
        <v>17559</v>
      </c>
    </row>
    <row r="23" spans="2:17" ht="22.5" x14ac:dyDescent="0.2">
      <c r="B23" s="5" t="s">
        <v>5959</v>
      </c>
      <c r="C23" s="5" t="s">
        <v>18822</v>
      </c>
      <c r="D23" s="5" t="s">
        <v>1709</v>
      </c>
      <c r="E23" s="5" t="s">
        <v>17757</v>
      </c>
      <c r="F23" s="5" t="s">
        <v>13271</v>
      </c>
      <c r="G23" s="6" t="s">
        <v>3189</v>
      </c>
      <c r="H23" s="6" t="s">
        <v>10738</v>
      </c>
      <c r="I23" s="6" t="s">
        <v>5245</v>
      </c>
      <c r="J23" s="6" t="s">
        <v>16932</v>
      </c>
      <c r="P23" s="5" t="s">
        <v>1174</v>
      </c>
      <c r="Q23" s="5" t="s">
        <v>10022</v>
      </c>
    </row>
    <row r="24" spans="2:17" ht="22.5" x14ac:dyDescent="0.2">
      <c r="B24" s="5" t="s">
        <v>5959</v>
      </c>
      <c r="C24" s="5" t="s">
        <v>12706</v>
      </c>
      <c r="D24" s="5" t="s">
        <v>1709</v>
      </c>
      <c r="E24" s="5" t="s">
        <v>17757</v>
      </c>
      <c r="F24" s="5" t="s">
        <v>3364</v>
      </c>
      <c r="G24" s="6" t="s">
        <v>3189</v>
      </c>
      <c r="H24" s="6" t="s">
        <v>10738</v>
      </c>
      <c r="I24" s="6" t="s">
        <v>5245</v>
      </c>
      <c r="J24" s="6" t="s">
        <v>5245</v>
      </c>
      <c r="P24" s="5" t="s">
        <v>7454</v>
      </c>
      <c r="Q24" s="5" t="s">
        <v>6823</v>
      </c>
    </row>
    <row r="25" spans="2:17" ht="22.5" x14ac:dyDescent="0.2">
      <c r="B25" s="5" t="s">
        <v>12508</v>
      </c>
      <c r="C25" s="5" t="s">
        <v>3429</v>
      </c>
      <c r="D25" s="5" t="s">
        <v>8094</v>
      </c>
      <c r="E25" s="5" t="s">
        <v>18173</v>
      </c>
      <c r="F25" s="5" t="s">
        <v>1154</v>
      </c>
      <c r="G25" s="6" t="s">
        <v>3189</v>
      </c>
      <c r="H25" s="6" t="s">
        <v>10738</v>
      </c>
      <c r="I25" s="6" t="s">
        <v>15242</v>
      </c>
      <c r="J25" s="6" t="s">
        <v>15242</v>
      </c>
      <c r="P25" s="5" t="s">
        <v>4868</v>
      </c>
      <c r="Q25" s="5" t="s">
        <v>15648</v>
      </c>
    </row>
    <row r="26" spans="2:17" ht="22.5" x14ac:dyDescent="0.2">
      <c r="B26" s="5" t="s">
        <v>12508</v>
      </c>
      <c r="C26" s="5" t="s">
        <v>2459</v>
      </c>
      <c r="D26" s="5" t="s">
        <v>8094</v>
      </c>
      <c r="E26" s="5" t="s">
        <v>18173</v>
      </c>
      <c r="F26" s="5" t="s">
        <v>18783</v>
      </c>
      <c r="G26" s="6" t="s">
        <v>3189</v>
      </c>
      <c r="H26" s="6" t="s">
        <v>2813</v>
      </c>
      <c r="I26" s="6" t="s">
        <v>10850</v>
      </c>
      <c r="J26" s="6" t="s">
        <v>1028</v>
      </c>
      <c r="P26" s="5" t="s">
        <v>5735</v>
      </c>
      <c r="Q26" s="5" t="s">
        <v>1616</v>
      </c>
    </row>
    <row r="27" spans="2:17" ht="22.5" x14ac:dyDescent="0.2">
      <c r="B27" s="5" t="s">
        <v>17539</v>
      </c>
      <c r="C27" s="5" t="s">
        <v>7758</v>
      </c>
      <c r="D27" s="5" t="s">
        <v>8094</v>
      </c>
      <c r="E27" s="5" t="s">
        <v>18173</v>
      </c>
      <c r="F27" s="5" t="s">
        <v>5975</v>
      </c>
      <c r="G27" s="6" t="s">
        <v>3189</v>
      </c>
      <c r="H27" s="6" t="s">
        <v>2813</v>
      </c>
      <c r="I27" s="6" t="s">
        <v>10850</v>
      </c>
      <c r="J27" s="6" t="s">
        <v>10850</v>
      </c>
      <c r="P27" s="5" t="s">
        <v>9216</v>
      </c>
      <c r="Q27" s="5" t="s">
        <v>5078</v>
      </c>
    </row>
    <row r="28" spans="2:17" ht="22.5" x14ac:dyDescent="0.2">
      <c r="B28" s="5" t="s">
        <v>17539</v>
      </c>
      <c r="C28" s="5" t="s">
        <v>628</v>
      </c>
      <c r="D28" s="5" t="s">
        <v>8094</v>
      </c>
      <c r="E28" s="5" t="s">
        <v>18173</v>
      </c>
      <c r="F28" s="5" t="s">
        <v>18434</v>
      </c>
      <c r="G28" s="6" t="s">
        <v>3189</v>
      </c>
      <c r="H28" s="6" t="s">
        <v>2813</v>
      </c>
      <c r="I28" s="6" t="s">
        <v>10850</v>
      </c>
      <c r="J28" s="6" t="s">
        <v>5954</v>
      </c>
      <c r="P28" s="5" t="s">
        <v>12998</v>
      </c>
      <c r="Q28" s="5" t="s">
        <v>6741</v>
      </c>
    </row>
    <row r="29" spans="2:17" ht="22.5" x14ac:dyDescent="0.2">
      <c r="B29" s="5" t="s">
        <v>17539</v>
      </c>
      <c r="C29" s="5" t="s">
        <v>10725</v>
      </c>
      <c r="D29" s="5" t="s">
        <v>8094</v>
      </c>
      <c r="E29" s="5" t="s">
        <v>2599</v>
      </c>
      <c r="F29" s="5" t="s">
        <v>12131</v>
      </c>
      <c r="G29" s="6" t="s">
        <v>3189</v>
      </c>
      <c r="H29" s="6" t="s">
        <v>2813</v>
      </c>
      <c r="I29" s="6" t="s">
        <v>3122</v>
      </c>
      <c r="J29" s="6" t="s">
        <v>3122</v>
      </c>
      <c r="P29" s="5" t="s">
        <v>5198</v>
      </c>
      <c r="Q29" s="5" t="s">
        <v>4735</v>
      </c>
    </row>
    <row r="30" spans="2:17" ht="22.5" x14ac:dyDescent="0.2">
      <c r="B30" s="5" t="s">
        <v>16543</v>
      </c>
      <c r="C30" s="5" t="s">
        <v>9645</v>
      </c>
      <c r="D30" s="5" t="s">
        <v>8094</v>
      </c>
      <c r="E30" s="5" t="s">
        <v>2599</v>
      </c>
      <c r="F30" s="5" t="s">
        <v>5830</v>
      </c>
      <c r="G30" s="6" t="s">
        <v>3189</v>
      </c>
      <c r="H30" s="6" t="s">
        <v>2813</v>
      </c>
      <c r="I30" s="6" t="s">
        <v>3122</v>
      </c>
      <c r="J30" s="6" t="s">
        <v>15385</v>
      </c>
      <c r="P30" s="5" t="s">
        <v>11828</v>
      </c>
      <c r="Q30" s="5" t="s">
        <v>14111</v>
      </c>
    </row>
    <row r="31" spans="2:17" ht="22.5" x14ac:dyDescent="0.2">
      <c r="B31" s="5" t="s">
        <v>16543</v>
      </c>
      <c r="C31" s="5" t="s">
        <v>16565</v>
      </c>
      <c r="D31" s="5" t="s">
        <v>8094</v>
      </c>
      <c r="E31" s="5" t="s">
        <v>2599</v>
      </c>
      <c r="F31" s="5" t="s">
        <v>10376</v>
      </c>
      <c r="G31" s="6" t="s">
        <v>3189</v>
      </c>
      <c r="H31" s="6" t="s">
        <v>2813</v>
      </c>
      <c r="I31" s="6" t="s">
        <v>10952</v>
      </c>
      <c r="J31" s="6" t="s">
        <v>3383</v>
      </c>
      <c r="P31" s="5" t="s">
        <v>4982</v>
      </c>
      <c r="Q31" s="5" t="s">
        <v>3843</v>
      </c>
    </row>
    <row r="32" spans="2:17" ht="22.5" x14ac:dyDescent="0.2">
      <c r="B32" s="5" t="s">
        <v>16543</v>
      </c>
      <c r="C32" s="5" t="s">
        <v>8705</v>
      </c>
      <c r="D32" s="5" t="s">
        <v>8094</v>
      </c>
      <c r="E32" s="5" t="s">
        <v>5890</v>
      </c>
      <c r="F32" s="5" t="s">
        <v>1828</v>
      </c>
      <c r="G32" s="6" t="s">
        <v>3189</v>
      </c>
      <c r="H32" s="6" t="s">
        <v>2813</v>
      </c>
      <c r="I32" s="6" t="s">
        <v>10952</v>
      </c>
      <c r="J32" s="6" t="s">
        <v>4446</v>
      </c>
      <c r="P32" s="5" t="s">
        <v>4983</v>
      </c>
      <c r="Q32" s="5" t="s">
        <v>12283</v>
      </c>
    </row>
    <row r="33" spans="2:17" ht="22.5" x14ac:dyDescent="0.2">
      <c r="B33" s="5" t="s">
        <v>3080</v>
      </c>
      <c r="C33" s="5" t="s">
        <v>11113</v>
      </c>
      <c r="D33" s="5" t="s">
        <v>8094</v>
      </c>
      <c r="E33" s="5" t="s">
        <v>5890</v>
      </c>
      <c r="F33" s="5" t="s">
        <v>39</v>
      </c>
      <c r="G33" s="6" t="s">
        <v>3189</v>
      </c>
      <c r="H33" s="6" t="s">
        <v>2813</v>
      </c>
      <c r="I33" s="6" t="s">
        <v>10952</v>
      </c>
      <c r="J33" s="6" t="s">
        <v>10952</v>
      </c>
      <c r="P33" s="5" t="s">
        <v>12942</v>
      </c>
      <c r="Q33" s="5" t="s">
        <v>7579</v>
      </c>
    </row>
    <row r="34" spans="2:17" ht="22.5" x14ac:dyDescent="0.2">
      <c r="B34" s="5" t="s">
        <v>3080</v>
      </c>
      <c r="C34" s="5" t="s">
        <v>14450</v>
      </c>
      <c r="D34" s="5" t="s">
        <v>8094</v>
      </c>
      <c r="E34" s="5" t="s">
        <v>5890</v>
      </c>
      <c r="F34" s="5" t="s">
        <v>9710</v>
      </c>
      <c r="G34" s="6" t="s">
        <v>3189</v>
      </c>
      <c r="H34" s="6" t="s">
        <v>2813</v>
      </c>
      <c r="I34" s="6" t="s">
        <v>10952</v>
      </c>
      <c r="J34" s="6" t="s">
        <v>14033</v>
      </c>
      <c r="P34" s="5" t="s">
        <v>10944</v>
      </c>
      <c r="Q34" s="5" t="s">
        <v>7579</v>
      </c>
    </row>
    <row r="35" spans="2:17" ht="22.5" x14ac:dyDescent="0.2">
      <c r="D35" s="5" t="s">
        <v>8094</v>
      </c>
      <c r="E35" s="5" t="s">
        <v>5890</v>
      </c>
      <c r="F35" s="5" t="s">
        <v>13953</v>
      </c>
      <c r="G35" s="6" t="s">
        <v>3189</v>
      </c>
      <c r="H35" s="6" t="s">
        <v>2813</v>
      </c>
      <c r="I35" s="6" t="s">
        <v>15594</v>
      </c>
      <c r="J35" s="6" t="s">
        <v>15594</v>
      </c>
      <c r="P35" s="5" t="s">
        <v>16765</v>
      </c>
      <c r="Q35" s="5" t="s">
        <v>1705</v>
      </c>
    </row>
    <row r="36" spans="2:17" x14ac:dyDescent="0.2">
      <c r="D36" s="5" t="s">
        <v>3189</v>
      </c>
      <c r="E36" s="5" t="s">
        <v>7352</v>
      </c>
      <c r="F36" s="5" t="s">
        <v>3661</v>
      </c>
      <c r="G36" s="6" t="s">
        <v>3189</v>
      </c>
      <c r="H36" s="6" t="s">
        <v>5431</v>
      </c>
      <c r="I36" s="6" t="s">
        <v>12996</v>
      </c>
      <c r="J36" s="6" t="s">
        <v>12996</v>
      </c>
      <c r="P36" s="5" t="s">
        <v>17627</v>
      </c>
      <c r="Q36" s="5" t="s">
        <v>11117</v>
      </c>
    </row>
    <row r="37" spans="2:17" x14ac:dyDescent="0.2">
      <c r="D37" s="5" t="s">
        <v>3189</v>
      </c>
      <c r="E37" s="5" t="s">
        <v>7352</v>
      </c>
      <c r="F37" s="5" t="s">
        <v>13939</v>
      </c>
      <c r="G37" s="6" t="s">
        <v>3189</v>
      </c>
      <c r="H37" s="6" t="s">
        <v>5431</v>
      </c>
      <c r="I37" s="6" t="s">
        <v>8200</v>
      </c>
      <c r="J37" s="6" t="s">
        <v>8200</v>
      </c>
      <c r="P37" s="5" t="s">
        <v>3801</v>
      </c>
      <c r="Q37" s="5" t="s">
        <v>1780</v>
      </c>
    </row>
    <row r="38" spans="2:17" ht="22.5" x14ac:dyDescent="0.2">
      <c r="D38" s="5" t="s">
        <v>3189</v>
      </c>
      <c r="E38" s="5" t="s">
        <v>7352</v>
      </c>
      <c r="F38" s="5" t="s">
        <v>2568</v>
      </c>
      <c r="G38" s="6" t="s">
        <v>3189</v>
      </c>
      <c r="H38" s="6" t="s">
        <v>5431</v>
      </c>
      <c r="I38" s="6" t="s">
        <v>1527</v>
      </c>
      <c r="J38" s="6" t="s">
        <v>7898</v>
      </c>
      <c r="P38" s="5" t="s">
        <v>13049</v>
      </c>
      <c r="Q38" s="5" t="s">
        <v>8726</v>
      </c>
    </row>
    <row r="39" spans="2:17" ht="22.5" x14ac:dyDescent="0.2">
      <c r="D39" s="5" t="s">
        <v>3189</v>
      </c>
      <c r="E39" s="5" t="s">
        <v>7352</v>
      </c>
      <c r="F39" s="5" t="s">
        <v>6360</v>
      </c>
      <c r="G39" s="6" t="s">
        <v>3189</v>
      </c>
      <c r="H39" s="6" t="s">
        <v>5431</v>
      </c>
      <c r="I39" s="6" t="s">
        <v>1527</v>
      </c>
      <c r="J39" s="6" t="s">
        <v>7714</v>
      </c>
      <c r="P39" s="5" t="s">
        <v>12644</v>
      </c>
      <c r="Q39" s="5" t="s">
        <v>759</v>
      </c>
    </row>
    <row r="40" spans="2:17" ht="22.5" x14ac:dyDescent="0.2">
      <c r="D40" s="5" t="s">
        <v>3189</v>
      </c>
      <c r="E40" s="5" t="s">
        <v>7352</v>
      </c>
      <c r="F40" s="5" t="s">
        <v>4810</v>
      </c>
      <c r="G40" s="6" t="s">
        <v>3189</v>
      </c>
      <c r="H40" s="6" t="s">
        <v>5431</v>
      </c>
      <c r="I40" s="6" t="s">
        <v>1527</v>
      </c>
      <c r="J40" s="6" t="s">
        <v>18213</v>
      </c>
      <c r="P40" s="5" t="s">
        <v>4140</v>
      </c>
      <c r="Q40" s="5" t="s">
        <v>14142</v>
      </c>
    </row>
    <row r="41" spans="2:17" ht="22.5" x14ac:dyDescent="0.2">
      <c r="D41" s="5" t="s">
        <v>3189</v>
      </c>
      <c r="E41" s="5" t="s">
        <v>7352</v>
      </c>
      <c r="F41" s="5" t="s">
        <v>1382</v>
      </c>
      <c r="G41" s="6" t="s">
        <v>3189</v>
      </c>
      <c r="H41" s="6" t="s">
        <v>5431</v>
      </c>
      <c r="I41" s="6" t="s">
        <v>1527</v>
      </c>
      <c r="J41" s="6" t="s">
        <v>1527</v>
      </c>
      <c r="P41" s="5" t="s">
        <v>4292</v>
      </c>
      <c r="Q41" s="5" t="s">
        <v>1449</v>
      </c>
    </row>
    <row r="42" spans="2:17" x14ac:dyDescent="0.2">
      <c r="D42" s="5" t="s">
        <v>3189</v>
      </c>
      <c r="E42" s="5" t="s">
        <v>7352</v>
      </c>
      <c r="F42" s="5" t="s">
        <v>6878</v>
      </c>
      <c r="G42" s="6" t="s">
        <v>1492</v>
      </c>
      <c r="H42" s="6" t="s">
        <v>12135</v>
      </c>
      <c r="I42" s="6" t="s">
        <v>12135</v>
      </c>
      <c r="J42" s="6" t="s">
        <v>8378</v>
      </c>
      <c r="P42" s="5" t="s">
        <v>4283</v>
      </c>
      <c r="Q42" s="5" t="s">
        <v>8629</v>
      </c>
    </row>
    <row r="43" spans="2:17" x14ac:dyDescent="0.2">
      <c r="D43" s="5" t="s">
        <v>3189</v>
      </c>
      <c r="E43" s="5" t="s">
        <v>10738</v>
      </c>
      <c r="F43" s="5" t="s">
        <v>11260</v>
      </c>
      <c r="G43" s="6" t="s">
        <v>1492</v>
      </c>
      <c r="H43" s="6" t="s">
        <v>12135</v>
      </c>
      <c r="I43" s="6" t="s">
        <v>12135</v>
      </c>
      <c r="J43" s="6" t="s">
        <v>12135</v>
      </c>
      <c r="P43" s="5" t="s">
        <v>15808</v>
      </c>
      <c r="Q43" s="5" t="s">
        <v>7960</v>
      </c>
    </row>
    <row r="44" spans="2:17" x14ac:dyDescent="0.2">
      <c r="D44" s="5" t="s">
        <v>3189</v>
      </c>
      <c r="E44" s="5" t="s">
        <v>10738</v>
      </c>
      <c r="F44" s="5" t="s">
        <v>5245</v>
      </c>
      <c r="G44" s="6" t="s">
        <v>1492</v>
      </c>
      <c r="H44" s="6" t="s">
        <v>12135</v>
      </c>
      <c r="I44" s="6" t="s">
        <v>18774</v>
      </c>
      <c r="J44" s="6" t="s">
        <v>18774</v>
      </c>
      <c r="P44" s="9"/>
      <c r="Q44" s="11"/>
    </row>
    <row r="45" spans="2:17" x14ac:dyDescent="0.2">
      <c r="D45" s="5" t="s">
        <v>3189</v>
      </c>
      <c r="E45" s="5" t="s">
        <v>10738</v>
      </c>
      <c r="F45" s="5" t="s">
        <v>15242</v>
      </c>
      <c r="G45" s="6" t="s">
        <v>1492</v>
      </c>
      <c r="H45" s="6" t="s">
        <v>12135</v>
      </c>
      <c r="I45" s="6" t="s">
        <v>18774</v>
      </c>
      <c r="J45" s="6" t="s">
        <v>8977</v>
      </c>
      <c r="P45" s="9"/>
      <c r="Q45" s="11"/>
    </row>
    <row r="46" spans="2:17" ht="22.5" x14ac:dyDescent="0.2">
      <c r="D46" s="5" t="s">
        <v>3189</v>
      </c>
      <c r="E46" s="5" t="s">
        <v>2813</v>
      </c>
      <c r="F46" s="5" t="s">
        <v>10952</v>
      </c>
      <c r="G46" s="6" t="s">
        <v>1492</v>
      </c>
      <c r="H46" s="6" t="s">
        <v>12135</v>
      </c>
      <c r="I46" s="6" t="s">
        <v>10335</v>
      </c>
      <c r="J46" s="6" t="s">
        <v>12035</v>
      </c>
      <c r="P46" s="9"/>
      <c r="Q46" s="11"/>
    </row>
    <row r="47" spans="2:17" ht="22.5" x14ac:dyDescent="0.2">
      <c r="D47" s="5" t="s">
        <v>3189</v>
      </c>
      <c r="E47" s="5" t="s">
        <v>2813</v>
      </c>
      <c r="F47" s="5" t="s">
        <v>10850</v>
      </c>
      <c r="G47" s="6" t="s">
        <v>1492</v>
      </c>
      <c r="H47" s="6" t="s">
        <v>12135</v>
      </c>
      <c r="I47" s="6" t="s">
        <v>10335</v>
      </c>
      <c r="J47" s="6" t="s">
        <v>10335</v>
      </c>
      <c r="P47" s="9"/>
      <c r="Q47" s="11"/>
    </row>
    <row r="48" spans="2:17" ht="22.5" x14ac:dyDescent="0.2">
      <c r="D48" s="5" t="s">
        <v>3189</v>
      </c>
      <c r="E48" s="5" t="s">
        <v>2813</v>
      </c>
      <c r="F48" s="5" t="s">
        <v>3122</v>
      </c>
      <c r="G48" s="6" t="s">
        <v>1492</v>
      </c>
      <c r="H48" s="6" t="s">
        <v>12135</v>
      </c>
      <c r="I48" s="6" t="s">
        <v>10335</v>
      </c>
      <c r="J48" s="6" t="s">
        <v>1606</v>
      </c>
      <c r="P48" s="9"/>
      <c r="Q48" s="11"/>
    </row>
    <row r="49" spans="4:17" x14ac:dyDescent="0.2">
      <c r="D49" s="5" t="s">
        <v>3189</v>
      </c>
      <c r="E49" s="5" t="s">
        <v>2813</v>
      </c>
      <c r="F49" s="5" t="s">
        <v>15594</v>
      </c>
      <c r="G49" s="6" t="s">
        <v>1492</v>
      </c>
      <c r="H49" s="6" t="s">
        <v>12135</v>
      </c>
      <c r="I49" s="6" t="s">
        <v>992</v>
      </c>
      <c r="J49" s="6" t="s">
        <v>992</v>
      </c>
      <c r="P49" s="9"/>
      <c r="Q49" s="11"/>
    </row>
    <row r="50" spans="4:17" x14ac:dyDescent="0.2">
      <c r="D50" s="5" t="s">
        <v>3189</v>
      </c>
      <c r="E50" s="5" t="s">
        <v>5431</v>
      </c>
      <c r="F50" s="5" t="s">
        <v>1527</v>
      </c>
      <c r="G50" s="6" t="s">
        <v>1492</v>
      </c>
      <c r="H50" s="6" t="s">
        <v>12135</v>
      </c>
      <c r="I50" s="6" t="s">
        <v>1517</v>
      </c>
      <c r="J50" s="6" t="s">
        <v>1517</v>
      </c>
      <c r="P50" s="9"/>
      <c r="Q50" s="11"/>
    </row>
    <row r="51" spans="4:17" x14ac:dyDescent="0.2">
      <c r="D51" s="5" t="s">
        <v>3189</v>
      </c>
      <c r="E51" s="5" t="s">
        <v>5431</v>
      </c>
      <c r="F51" s="5" t="s">
        <v>8200</v>
      </c>
      <c r="G51" s="6" t="s">
        <v>1492</v>
      </c>
      <c r="H51" s="6" t="s">
        <v>13975</v>
      </c>
      <c r="I51" s="6" t="s">
        <v>8129</v>
      </c>
      <c r="J51" s="6" t="s">
        <v>8129</v>
      </c>
      <c r="P51" s="9"/>
      <c r="Q51" s="11"/>
    </row>
    <row r="52" spans="4:17" x14ac:dyDescent="0.2">
      <c r="D52" s="5" t="s">
        <v>3189</v>
      </c>
      <c r="E52" s="5" t="s">
        <v>5431</v>
      </c>
      <c r="F52" s="5" t="s">
        <v>12996</v>
      </c>
      <c r="G52" s="6" t="s">
        <v>1492</v>
      </c>
      <c r="H52" s="6" t="s">
        <v>13975</v>
      </c>
      <c r="I52" s="6" t="s">
        <v>8129</v>
      </c>
      <c r="J52" s="6" t="s">
        <v>16891</v>
      </c>
      <c r="P52" s="9"/>
      <c r="Q52" s="11"/>
    </row>
    <row r="53" spans="4:17" x14ac:dyDescent="0.2">
      <c r="D53" s="5" t="s">
        <v>1492</v>
      </c>
      <c r="E53" s="5" t="s">
        <v>11527</v>
      </c>
      <c r="F53" s="5" t="s">
        <v>1268</v>
      </c>
      <c r="G53" s="6" t="s">
        <v>1492</v>
      </c>
      <c r="H53" s="6" t="s">
        <v>13975</v>
      </c>
      <c r="I53" s="6" t="s">
        <v>14521</v>
      </c>
      <c r="J53" s="6" t="s">
        <v>17394</v>
      </c>
      <c r="P53" s="9"/>
      <c r="Q53" s="11"/>
    </row>
    <row r="54" spans="4:17" x14ac:dyDescent="0.2">
      <c r="D54" s="5" t="s">
        <v>1492</v>
      </c>
      <c r="E54" s="5" t="s">
        <v>11527</v>
      </c>
      <c r="F54" s="5" t="s">
        <v>6617</v>
      </c>
      <c r="G54" s="6" t="s">
        <v>1492</v>
      </c>
      <c r="H54" s="6" t="s">
        <v>13975</v>
      </c>
      <c r="I54" s="6" t="s">
        <v>14521</v>
      </c>
      <c r="J54" s="6" t="s">
        <v>14521</v>
      </c>
      <c r="P54" s="9"/>
      <c r="Q54" s="11"/>
    </row>
    <row r="55" spans="4:17" x14ac:dyDescent="0.2">
      <c r="D55" s="5" t="s">
        <v>1492</v>
      </c>
      <c r="E55" s="5" t="s">
        <v>11527</v>
      </c>
      <c r="F55" s="5" t="s">
        <v>6489</v>
      </c>
      <c r="G55" s="6" t="s">
        <v>1492</v>
      </c>
      <c r="H55" s="6" t="s">
        <v>13975</v>
      </c>
      <c r="I55" s="6" t="s">
        <v>14521</v>
      </c>
      <c r="J55" s="6" t="s">
        <v>4022</v>
      </c>
      <c r="P55" s="9"/>
      <c r="Q55" s="11"/>
    </row>
    <row r="56" spans="4:17" x14ac:dyDescent="0.2">
      <c r="D56" s="5" t="s">
        <v>1492</v>
      </c>
      <c r="E56" s="5" t="s">
        <v>10529</v>
      </c>
      <c r="F56" s="5" t="s">
        <v>18318</v>
      </c>
      <c r="G56" s="6" t="s">
        <v>1492</v>
      </c>
      <c r="H56" s="6" t="s">
        <v>13975</v>
      </c>
      <c r="I56" s="6" t="s">
        <v>14521</v>
      </c>
      <c r="J56" s="6" t="s">
        <v>17970</v>
      </c>
      <c r="P56" s="9"/>
      <c r="Q56" s="11"/>
    </row>
    <row r="57" spans="4:17" ht="22.5" x14ac:dyDescent="0.2">
      <c r="D57" s="5" t="s">
        <v>1492</v>
      </c>
      <c r="E57" s="5" t="s">
        <v>10529</v>
      </c>
      <c r="F57" s="5" t="s">
        <v>14982</v>
      </c>
      <c r="G57" s="6" t="s">
        <v>1492</v>
      </c>
      <c r="H57" s="6" t="s">
        <v>13975</v>
      </c>
      <c r="I57" s="6" t="s">
        <v>16866</v>
      </c>
      <c r="J57" s="6" t="s">
        <v>16866</v>
      </c>
      <c r="P57" s="9"/>
      <c r="Q57" s="11"/>
    </row>
    <row r="58" spans="4:17" x14ac:dyDescent="0.2">
      <c r="D58" s="5" t="s">
        <v>1492</v>
      </c>
      <c r="E58" s="5" t="s">
        <v>10529</v>
      </c>
      <c r="F58" s="5" t="s">
        <v>12425</v>
      </c>
      <c r="G58" s="6" t="s">
        <v>1492</v>
      </c>
      <c r="H58" s="6" t="s">
        <v>13975</v>
      </c>
      <c r="I58" s="6" t="s">
        <v>4085</v>
      </c>
      <c r="J58" s="6" t="s">
        <v>4085</v>
      </c>
      <c r="P58" s="9"/>
      <c r="Q58" s="11"/>
    </row>
    <row r="59" spans="4:17" ht="22.5" x14ac:dyDescent="0.2">
      <c r="D59" s="5" t="s">
        <v>1492</v>
      </c>
      <c r="E59" s="5" t="s">
        <v>13975</v>
      </c>
      <c r="F59" s="5" t="s">
        <v>8557</v>
      </c>
      <c r="G59" s="6" t="s">
        <v>1492</v>
      </c>
      <c r="H59" s="6" t="s">
        <v>13975</v>
      </c>
      <c r="I59" s="6" t="s">
        <v>8557</v>
      </c>
      <c r="J59" s="6" t="s">
        <v>8557</v>
      </c>
      <c r="P59" s="9"/>
      <c r="Q59" s="11"/>
    </row>
    <row r="60" spans="4:17" x14ac:dyDescent="0.2">
      <c r="D60" s="5" t="s">
        <v>1492</v>
      </c>
      <c r="E60" s="5" t="s">
        <v>13975</v>
      </c>
      <c r="F60" s="5" t="s">
        <v>8129</v>
      </c>
      <c r="G60" s="6" t="s">
        <v>1492</v>
      </c>
      <c r="H60" s="6" t="s">
        <v>13975</v>
      </c>
      <c r="I60" s="6" t="s">
        <v>18799</v>
      </c>
      <c r="J60" s="6" t="s">
        <v>18799</v>
      </c>
      <c r="P60" s="9"/>
      <c r="Q60" s="11"/>
    </row>
    <row r="61" spans="4:17" ht="22.5" x14ac:dyDescent="0.2">
      <c r="D61" s="5" t="s">
        <v>1492</v>
      </c>
      <c r="E61" s="5" t="s">
        <v>13975</v>
      </c>
      <c r="F61" s="5" t="s">
        <v>14521</v>
      </c>
      <c r="G61" s="6" t="s">
        <v>1492</v>
      </c>
      <c r="H61" s="6" t="s">
        <v>10529</v>
      </c>
      <c r="I61" s="6" t="s">
        <v>12425</v>
      </c>
      <c r="J61" s="6" t="s">
        <v>12425</v>
      </c>
      <c r="P61" s="9"/>
      <c r="Q61" s="11"/>
    </row>
    <row r="62" spans="4:17" ht="22.5" x14ac:dyDescent="0.2">
      <c r="D62" s="5" t="s">
        <v>1492</v>
      </c>
      <c r="E62" s="5" t="s">
        <v>13975</v>
      </c>
      <c r="F62" s="5" t="s">
        <v>16866</v>
      </c>
      <c r="G62" s="6" t="s">
        <v>1492</v>
      </c>
      <c r="H62" s="6" t="s">
        <v>10529</v>
      </c>
      <c r="I62" s="6" t="s">
        <v>18318</v>
      </c>
      <c r="J62" s="6" t="s">
        <v>18318</v>
      </c>
      <c r="P62" s="9"/>
      <c r="Q62" s="11"/>
    </row>
    <row r="63" spans="4:17" ht="22.5" x14ac:dyDescent="0.2">
      <c r="D63" s="5" t="s">
        <v>1492</v>
      </c>
      <c r="E63" s="5" t="s">
        <v>13975</v>
      </c>
      <c r="F63" s="5" t="s">
        <v>4085</v>
      </c>
      <c r="G63" s="6" t="s">
        <v>1492</v>
      </c>
      <c r="H63" s="6" t="s">
        <v>10529</v>
      </c>
      <c r="I63" s="6" t="s">
        <v>14982</v>
      </c>
      <c r="J63" s="6" t="s">
        <v>14982</v>
      </c>
      <c r="P63" s="9"/>
      <c r="Q63" s="11"/>
    </row>
    <row r="64" spans="4:17" x14ac:dyDescent="0.2">
      <c r="D64" s="5" t="s">
        <v>1492</v>
      </c>
      <c r="E64" s="5" t="s">
        <v>13975</v>
      </c>
      <c r="F64" s="5" t="s">
        <v>18799</v>
      </c>
      <c r="G64" s="6" t="s">
        <v>1492</v>
      </c>
      <c r="H64" s="6" t="s">
        <v>11527</v>
      </c>
      <c r="I64" s="6" t="s">
        <v>6617</v>
      </c>
      <c r="J64" s="6" t="s">
        <v>3280</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10335</v>
      </c>
      <c r="G66" s="6" t="s">
        <v>1492</v>
      </c>
      <c r="H66" s="6" t="s">
        <v>11527</v>
      </c>
      <c r="I66" s="6" t="s">
        <v>6617</v>
      </c>
      <c r="J66" s="6" t="s">
        <v>9906</v>
      </c>
      <c r="P66" s="9"/>
      <c r="Q66" s="11"/>
    </row>
    <row r="67" spans="4:17" x14ac:dyDescent="0.2">
      <c r="D67" s="5" t="s">
        <v>1492</v>
      </c>
      <c r="E67" s="5" t="s">
        <v>12135</v>
      </c>
      <c r="F67" s="5" t="s">
        <v>1517</v>
      </c>
      <c r="G67" s="6" t="s">
        <v>1492</v>
      </c>
      <c r="H67" s="6" t="s">
        <v>11527</v>
      </c>
      <c r="I67" s="6" t="s">
        <v>6617</v>
      </c>
      <c r="J67" s="6" t="s">
        <v>3746</v>
      </c>
      <c r="P67" s="9"/>
      <c r="Q67" s="11"/>
    </row>
    <row r="68" spans="4:17" x14ac:dyDescent="0.2">
      <c r="D68" s="5" t="s">
        <v>1492</v>
      </c>
      <c r="E68" s="5" t="s">
        <v>12135</v>
      </c>
      <c r="F68" s="5" t="s">
        <v>992</v>
      </c>
      <c r="G68" s="6" t="s">
        <v>1492</v>
      </c>
      <c r="H68" s="6" t="s">
        <v>11527</v>
      </c>
      <c r="I68" s="6" t="s">
        <v>6617</v>
      </c>
      <c r="J68" s="6" t="s">
        <v>15207</v>
      </c>
      <c r="P68" s="9"/>
      <c r="Q68" s="11"/>
    </row>
    <row r="69" spans="4:17" x14ac:dyDescent="0.2">
      <c r="D69" s="5" t="s">
        <v>1492</v>
      </c>
      <c r="E69" s="5" t="s">
        <v>12135</v>
      </c>
      <c r="F69" s="5" t="s">
        <v>18774</v>
      </c>
      <c r="G69" s="6" t="s">
        <v>1492</v>
      </c>
      <c r="H69" s="6" t="s">
        <v>11527</v>
      </c>
      <c r="I69" s="6" t="s">
        <v>6489</v>
      </c>
      <c r="J69" s="6" t="s">
        <v>14210</v>
      </c>
      <c r="P69" s="9"/>
      <c r="Q69" s="11"/>
    </row>
    <row r="70" spans="4:17" x14ac:dyDescent="0.2">
      <c r="D70" s="5" t="s">
        <v>18355</v>
      </c>
      <c r="E70" s="5" t="s">
        <v>15160</v>
      </c>
      <c r="F70" s="5" t="s">
        <v>15160</v>
      </c>
      <c r="G70" s="6" t="s">
        <v>1492</v>
      </c>
      <c r="H70" s="6" t="s">
        <v>11527</v>
      </c>
      <c r="I70" s="6" t="s">
        <v>6489</v>
      </c>
      <c r="J70" s="6" t="s">
        <v>14276</v>
      </c>
      <c r="P70" s="9"/>
      <c r="Q70" s="11"/>
    </row>
    <row r="71" spans="4:17" x14ac:dyDescent="0.2">
      <c r="D71" s="5" t="s">
        <v>18355</v>
      </c>
      <c r="E71" s="5" t="s">
        <v>15160</v>
      </c>
      <c r="F71" s="5" t="s">
        <v>7941</v>
      </c>
      <c r="G71" s="6" t="s">
        <v>1492</v>
      </c>
      <c r="H71" s="6" t="s">
        <v>11527</v>
      </c>
      <c r="I71" s="6" t="s">
        <v>6489</v>
      </c>
      <c r="J71" s="6" t="s">
        <v>6068</v>
      </c>
      <c r="P71" s="9"/>
      <c r="Q71" s="11"/>
    </row>
    <row r="72" spans="4:17" x14ac:dyDescent="0.2">
      <c r="D72" s="5" t="s">
        <v>18355</v>
      </c>
      <c r="E72" s="5" t="s">
        <v>15160</v>
      </c>
      <c r="F72" s="5" t="s">
        <v>16186</v>
      </c>
      <c r="G72" s="6" t="s">
        <v>1492</v>
      </c>
      <c r="H72" s="6" t="s">
        <v>11527</v>
      </c>
      <c r="I72" s="6" t="s">
        <v>6489</v>
      </c>
      <c r="J72" s="6" t="s">
        <v>6489</v>
      </c>
      <c r="P72" s="9"/>
      <c r="Q72" s="11"/>
    </row>
    <row r="73" spans="4:17" ht="22.5" x14ac:dyDescent="0.2">
      <c r="D73" s="5" t="s">
        <v>18355</v>
      </c>
      <c r="E73" s="5" t="s">
        <v>15160</v>
      </c>
      <c r="F73" s="5" t="s">
        <v>17637</v>
      </c>
      <c r="G73" s="6" t="s">
        <v>1492</v>
      </c>
      <c r="H73" s="6" t="s">
        <v>11527</v>
      </c>
      <c r="I73" s="6" t="s">
        <v>1268</v>
      </c>
      <c r="J73" s="6" t="s">
        <v>17133</v>
      </c>
      <c r="P73" s="9"/>
      <c r="Q73" s="11"/>
    </row>
    <row r="74" spans="4:17" ht="22.5" x14ac:dyDescent="0.2">
      <c r="D74" s="5" t="s">
        <v>18355</v>
      </c>
      <c r="E74" s="5" t="s">
        <v>15160</v>
      </c>
      <c r="F74" s="5" t="s">
        <v>15624</v>
      </c>
      <c r="G74" s="6" t="s">
        <v>1492</v>
      </c>
      <c r="H74" s="6" t="s">
        <v>11527</v>
      </c>
      <c r="I74" s="6" t="s">
        <v>1268</v>
      </c>
      <c r="J74" s="6" t="s">
        <v>13251</v>
      </c>
      <c r="P74" s="9"/>
      <c r="Q74" s="11"/>
    </row>
    <row r="75" spans="4:17" ht="22.5" x14ac:dyDescent="0.2">
      <c r="D75" s="5" t="s">
        <v>18355</v>
      </c>
      <c r="E75" s="5" t="s">
        <v>15160</v>
      </c>
      <c r="F75" s="5" t="s">
        <v>12499</v>
      </c>
      <c r="G75" s="6" t="s">
        <v>1492</v>
      </c>
      <c r="H75" s="6" t="s">
        <v>11527</v>
      </c>
      <c r="I75" s="6" t="s">
        <v>1268</v>
      </c>
      <c r="J75" s="6" t="s">
        <v>9787</v>
      </c>
      <c r="P75" s="9"/>
      <c r="Q75" s="11"/>
    </row>
    <row r="76" spans="4:17" ht="22.5" x14ac:dyDescent="0.2">
      <c r="D76" s="5" t="s">
        <v>18355</v>
      </c>
      <c r="E76" s="5" t="s">
        <v>15160</v>
      </c>
      <c r="F76" s="5" t="s">
        <v>457</v>
      </c>
      <c r="G76" s="6" t="s">
        <v>1492</v>
      </c>
      <c r="H76" s="6" t="s">
        <v>11527</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5155</v>
      </c>
      <c r="F78" s="5" t="s">
        <v>9104</v>
      </c>
      <c r="G78" s="6" t="s">
        <v>1709</v>
      </c>
      <c r="H78" s="6" t="s">
        <v>17757</v>
      </c>
      <c r="I78" s="6" t="s">
        <v>13271</v>
      </c>
      <c r="J78" s="6" t="s">
        <v>13271</v>
      </c>
      <c r="P78" s="9"/>
      <c r="Q78" s="11"/>
    </row>
    <row r="79" spans="4:17" ht="22.5" x14ac:dyDescent="0.2">
      <c r="D79" s="5" t="s">
        <v>18355</v>
      </c>
      <c r="E79" s="5" t="s">
        <v>5155</v>
      </c>
      <c r="F79" s="5" t="s">
        <v>15523</v>
      </c>
      <c r="G79" s="6" t="s">
        <v>1709</v>
      </c>
      <c r="H79" s="6" t="s">
        <v>17757</v>
      </c>
      <c r="I79" s="6" t="s">
        <v>13271</v>
      </c>
      <c r="J79" s="6" t="s">
        <v>13371</v>
      </c>
      <c r="P79" s="9"/>
      <c r="Q79" s="11"/>
    </row>
    <row r="80" spans="4:17" ht="22.5" x14ac:dyDescent="0.2">
      <c r="D80" s="5" t="s">
        <v>18355</v>
      </c>
      <c r="E80" s="5" t="s">
        <v>2170</v>
      </c>
      <c r="F80" s="5" t="s">
        <v>2170</v>
      </c>
      <c r="G80" s="6" t="s">
        <v>1709</v>
      </c>
      <c r="H80" s="6" t="s">
        <v>17757</v>
      </c>
      <c r="I80" s="6" t="s">
        <v>13271</v>
      </c>
      <c r="J80" s="6" t="s">
        <v>11513</v>
      </c>
      <c r="P80" s="9"/>
      <c r="Q80" s="11"/>
    </row>
    <row r="81" spans="4:17" ht="22.5" x14ac:dyDescent="0.2">
      <c r="D81" s="5" t="s">
        <v>18355</v>
      </c>
      <c r="E81" s="5" t="s">
        <v>2170</v>
      </c>
      <c r="F81" s="5" t="s">
        <v>9566</v>
      </c>
      <c r="G81" s="6" t="s">
        <v>1709</v>
      </c>
      <c r="H81" s="6" t="s">
        <v>17757</v>
      </c>
      <c r="I81" s="6" t="s">
        <v>13271</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6674</v>
      </c>
      <c r="F83" s="5" t="s">
        <v>51</v>
      </c>
      <c r="G83" s="6" t="s">
        <v>1709</v>
      </c>
      <c r="H83" s="6" t="s">
        <v>17757</v>
      </c>
      <c r="I83" s="6" t="s">
        <v>4881</v>
      </c>
      <c r="J83" s="6" t="s">
        <v>3916</v>
      </c>
      <c r="P83" s="9"/>
      <c r="Q83" s="11"/>
    </row>
    <row r="84" spans="4:17" x14ac:dyDescent="0.2">
      <c r="D84" s="5" t="s">
        <v>18355</v>
      </c>
      <c r="E84" s="5" t="s">
        <v>6674</v>
      </c>
      <c r="F84" s="5" t="s">
        <v>2410</v>
      </c>
      <c r="G84" s="6" t="s">
        <v>1709</v>
      </c>
      <c r="H84" s="6" t="s">
        <v>17757</v>
      </c>
      <c r="I84" s="6" t="s">
        <v>4881</v>
      </c>
      <c r="J84" s="6" t="s">
        <v>1684</v>
      </c>
      <c r="P84" s="9"/>
      <c r="Q84" s="11"/>
    </row>
    <row r="85" spans="4:17" x14ac:dyDescent="0.2">
      <c r="D85" s="5" t="s">
        <v>18355</v>
      </c>
      <c r="E85" s="5" t="s">
        <v>6674</v>
      </c>
      <c r="F85" s="5" t="s">
        <v>9654</v>
      </c>
      <c r="G85" s="6" t="s">
        <v>1709</v>
      </c>
      <c r="H85" s="6" t="s">
        <v>17757</v>
      </c>
      <c r="I85" s="6" t="s">
        <v>4881</v>
      </c>
      <c r="J85" s="6" t="s">
        <v>5558</v>
      </c>
      <c r="P85" s="9"/>
      <c r="Q85" s="11"/>
    </row>
    <row r="86" spans="4:17" x14ac:dyDescent="0.2">
      <c r="D86" s="5" t="s">
        <v>18355</v>
      </c>
      <c r="E86" s="5" t="s">
        <v>6674</v>
      </c>
      <c r="F86" s="5" t="s">
        <v>12892</v>
      </c>
      <c r="G86" s="6" t="s">
        <v>1709</v>
      </c>
      <c r="H86" s="6" t="s">
        <v>17757</v>
      </c>
      <c r="I86" s="6" t="s">
        <v>4881</v>
      </c>
      <c r="J86" s="6" t="s">
        <v>4685</v>
      </c>
      <c r="P86" s="9"/>
      <c r="Q86" s="11"/>
    </row>
    <row r="87" spans="4:17" x14ac:dyDescent="0.2">
      <c r="D87" s="5" t="s">
        <v>18355</v>
      </c>
      <c r="E87" s="5" t="s">
        <v>6674</v>
      </c>
      <c r="F87" s="5" t="s">
        <v>868</v>
      </c>
      <c r="G87" s="6" t="s">
        <v>1709</v>
      </c>
      <c r="H87" s="6" t="s">
        <v>17757</v>
      </c>
      <c r="I87" s="6" t="s">
        <v>4881</v>
      </c>
      <c r="J87" s="6" t="s">
        <v>10750</v>
      </c>
      <c r="P87" s="9"/>
      <c r="Q87" s="11"/>
    </row>
    <row r="88" spans="4:17" x14ac:dyDescent="0.2">
      <c r="D88" s="5" t="s">
        <v>18355</v>
      </c>
      <c r="E88" s="5" t="s">
        <v>6674</v>
      </c>
      <c r="F88" s="5" t="s">
        <v>14656</v>
      </c>
      <c r="G88" s="6" t="s">
        <v>1709</v>
      </c>
      <c r="H88" s="6" t="s">
        <v>17757</v>
      </c>
      <c r="I88" s="6" t="s">
        <v>4881</v>
      </c>
      <c r="J88" s="6" t="s">
        <v>18323</v>
      </c>
      <c r="P88" s="9"/>
      <c r="Q88" s="11"/>
    </row>
    <row r="89" spans="4:17" x14ac:dyDescent="0.2">
      <c r="D89" s="5" t="s">
        <v>18355</v>
      </c>
      <c r="E89" s="5" t="s">
        <v>6674</v>
      </c>
      <c r="F89" s="5" t="s">
        <v>12423</v>
      </c>
      <c r="G89" s="6" t="s">
        <v>1709</v>
      </c>
      <c r="H89" s="6" t="s">
        <v>17757</v>
      </c>
      <c r="I89" s="6" t="s">
        <v>4881</v>
      </c>
      <c r="J89" s="6" t="s">
        <v>4881</v>
      </c>
      <c r="P89" s="9"/>
      <c r="Q89" s="11"/>
    </row>
    <row r="90" spans="4:17" x14ac:dyDescent="0.2">
      <c r="D90" s="5" t="s">
        <v>18355</v>
      </c>
      <c r="E90" s="5" t="s">
        <v>6674</v>
      </c>
      <c r="F90" s="5" t="s">
        <v>11181</v>
      </c>
      <c r="G90" s="6" t="s">
        <v>1709</v>
      </c>
      <c r="H90" s="6" t="s">
        <v>17757</v>
      </c>
      <c r="I90" s="6" t="s">
        <v>4881</v>
      </c>
      <c r="J90" s="6" t="s">
        <v>6600</v>
      </c>
      <c r="P90" s="9"/>
      <c r="Q90" s="11"/>
    </row>
    <row r="91" spans="4:17" x14ac:dyDescent="0.2">
      <c r="D91" s="5" t="s">
        <v>18355</v>
      </c>
      <c r="E91" s="5" t="s">
        <v>6674</v>
      </c>
      <c r="F91" s="5" t="s">
        <v>8009</v>
      </c>
      <c r="G91" s="6" t="s">
        <v>1709</v>
      </c>
      <c r="H91" s="6" t="s">
        <v>17757</v>
      </c>
      <c r="I91" s="6" t="s">
        <v>4881</v>
      </c>
      <c r="J91" s="6" t="s">
        <v>10712</v>
      </c>
      <c r="P91" s="9"/>
      <c r="Q91" s="11"/>
    </row>
    <row r="92" spans="4:17" x14ac:dyDescent="0.2">
      <c r="D92" s="5" t="s">
        <v>18355</v>
      </c>
      <c r="E92" s="5" t="s">
        <v>6674</v>
      </c>
      <c r="F92" s="5" t="s">
        <v>2227</v>
      </c>
      <c r="G92" s="6" t="s">
        <v>1709</v>
      </c>
      <c r="H92" s="6" t="s">
        <v>12632</v>
      </c>
      <c r="I92" s="6" t="s">
        <v>18403</v>
      </c>
      <c r="J92" s="6" t="s">
        <v>18403</v>
      </c>
      <c r="P92" s="9"/>
      <c r="Q92" s="11"/>
    </row>
    <row r="93" spans="4:17" x14ac:dyDescent="0.2">
      <c r="D93" s="5" t="s">
        <v>5959</v>
      </c>
      <c r="E93" s="5" t="s">
        <v>2698</v>
      </c>
      <c r="F93" s="5" t="s">
        <v>11268</v>
      </c>
      <c r="G93" s="6" t="s">
        <v>1709</v>
      </c>
      <c r="H93" s="6" t="s">
        <v>12632</v>
      </c>
      <c r="I93" s="6" t="s">
        <v>18403</v>
      </c>
      <c r="J93" s="6" t="s">
        <v>17166</v>
      </c>
      <c r="P93" s="9"/>
      <c r="Q93" s="11"/>
    </row>
    <row r="94" spans="4:17" x14ac:dyDescent="0.2">
      <c r="D94" s="5" t="s">
        <v>5959</v>
      </c>
      <c r="E94" s="5" t="s">
        <v>2698</v>
      </c>
      <c r="F94" s="5" t="s">
        <v>7100</v>
      </c>
      <c r="G94" s="6" t="s">
        <v>1709</v>
      </c>
      <c r="H94" s="6" t="s">
        <v>12632</v>
      </c>
      <c r="I94" s="6" t="s">
        <v>549</v>
      </c>
      <c r="J94" s="6" t="s">
        <v>549</v>
      </c>
      <c r="P94" s="9"/>
      <c r="Q94" s="11"/>
    </row>
    <row r="95" spans="4:17" x14ac:dyDescent="0.2">
      <c r="D95" s="5" t="s">
        <v>5959</v>
      </c>
      <c r="E95" s="5" t="s">
        <v>2698</v>
      </c>
      <c r="F95" s="5" t="s">
        <v>15448</v>
      </c>
      <c r="G95" s="6" t="s">
        <v>1709</v>
      </c>
      <c r="H95" s="6" t="s">
        <v>12632</v>
      </c>
      <c r="I95" s="6" t="s">
        <v>18116</v>
      </c>
      <c r="J95" s="6" t="s">
        <v>18116</v>
      </c>
      <c r="P95" s="9"/>
      <c r="Q95" s="11"/>
    </row>
    <row r="96" spans="4:17" x14ac:dyDescent="0.2">
      <c r="D96" s="5" t="s">
        <v>5959</v>
      </c>
      <c r="E96" s="5" t="s">
        <v>2698</v>
      </c>
      <c r="F96" s="5" t="s">
        <v>4288</v>
      </c>
      <c r="G96" s="6" t="s">
        <v>1709</v>
      </c>
      <c r="H96" s="6" t="s">
        <v>12632</v>
      </c>
      <c r="I96" s="6" t="s">
        <v>1018</v>
      </c>
      <c r="J96" s="6" t="s">
        <v>1018</v>
      </c>
      <c r="P96" s="9"/>
      <c r="Q96" s="11"/>
    </row>
    <row r="97" spans="4:17" x14ac:dyDescent="0.2">
      <c r="D97" s="5" t="s">
        <v>5959</v>
      </c>
      <c r="E97" s="5" t="s">
        <v>2698</v>
      </c>
      <c r="F97" s="5" t="s">
        <v>12929</v>
      </c>
      <c r="G97" s="6" t="s">
        <v>1709</v>
      </c>
      <c r="H97" s="6" t="s">
        <v>12632</v>
      </c>
      <c r="I97" s="6" t="s">
        <v>1018</v>
      </c>
      <c r="J97" s="6" t="s">
        <v>12252</v>
      </c>
      <c r="P97" s="9"/>
      <c r="Q97" s="11"/>
    </row>
    <row r="98" spans="4:17" x14ac:dyDescent="0.2">
      <c r="D98" s="5" t="s">
        <v>5959</v>
      </c>
      <c r="E98" s="5" t="s">
        <v>2698</v>
      </c>
      <c r="F98" s="5" t="s">
        <v>4564</v>
      </c>
      <c r="G98" s="6" t="s">
        <v>1709</v>
      </c>
      <c r="H98" s="6" t="s">
        <v>12632</v>
      </c>
      <c r="I98" s="6" t="s">
        <v>4048</v>
      </c>
      <c r="J98" s="6" t="s">
        <v>9414</v>
      </c>
      <c r="P98" s="9"/>
      <c r="Q98" s="11"/>
    </row>
    <row r="99" spans="4:17" ht="22.5" x14ac:dyDescent="0.2">
      <c r="D99" s="5" t="s">
        <v>5959</v>
      </c>
      <c r="E99" s="5" t="s">
        <v>2698</v>
      </c>
      <c r="F99" s="5" t="s">
        <v>1400</v>
      </c>
      <c r="G99" s="6" t="s">
        <v>1709</v>
      </c>
      <c r="H99" s="6" t="s">
        <v>12632</v>
      </c>
      <c r="I99" s="6" t="s">
        <v>4048</v>
      </c>
      <c r="J99" s="6" t="s">
        <v>9986</v>
      </c>
      <c r="P99" s="9"/>
      <c r="Q99" s="11"/>
    </row>
    <row r="100" spans="4:17" x14ac:dyDescent="0.2">
      <c r="D100" s="5" t="s">
        <v>5959</v>
      </c>
      <c r="E100" s="5" t="s">
        <v>2698</v>
      </c>
      <c r="F100" s="5" t="s">
        <v>10381</v>
      </c>
      <c r="G100" s="6" t="s">
        <v>1709</v>
      </c>
      <c r="H100" s="6" t="s">
        <v>12632</v>
      </c>
      <c r="I100" s="6" t="s">
        <v>4048</v>
      </c>
      <c r="J100" s="6" t="s">
        <v>12503</v>
      </c>
      <c r="P100" s="9"/>
      <c r="Q100" s="11"/>
    </row>
    <row r="101" spans="4:17" x14ac:dyDescent="0.2">
      <c r="D101" s="5" t="s">
        <v>5959</v>
      </c>
      <c r="E101" s="5" t="s">
        <v>2698</v>
      </c>
      <c r="F101" s="5" t="s">
        <v>10075</v>
      </c>
      <c r="G101" s="6" t="s">
        <v>1709</v>
      </c>
      <c r="H101" s="6" t="s">
        <v>12632</v>
      </c>
      <c r="I101" s="6" t="s">
        <v>4048</v>
      </c>
      <c r="J101" s="6" t="s">
        <v>4048</v>
      </c>
      <c r="P101" s="9"/>
      <c r="Q101" s="11"/>
    </row>
    <row r="102" spans="4:17" ht="22.5" x14ac:dyDescent="0.2">
      <c r="D102" s="5" t="s">
        <v>5959</v>
      </c>
      <c r="E102" s="5" t="s">
        <v>2698</v>
      </c>
      <c r="F102" s="5" t="s">
        <v>11010</v>
      </c>
      <c r="G102" s="6" t="s">
        <v>1709</v>
      </c>
      <c r="H102" s="6" t="s">
        <v>12632</v>
      </c>
      <c r="I102" s="6" t="s">
        <v>17503</v>
      </c>
      <c r="J102" s="6" t="s">
        <v>5830</v>
      </c>
      <c r="P102" s="9"/>
      <c r="Q102" s="11"/>
    </row>
    <row r="103" spans="4:17" ht="22.5" x14ac:dyDescent="0.2">
      <c r="D103" s="5" t="s">
        <v>5959</v>
      </c>
      <c r="E103" s="5" t="s">
        <v>2698</v>
      </c>
      <c r="F103" s="5" t="s">
        <v>5543</v>
      </c>
      <c r="G103" s="6" t="s">
        <v>1709</v>
      </c>
      <c r="H103" s="6" t="s">
        <v>12632</v>
      </c>
      <c r="I103" s="6" t="s">
        <v>17503</v>
      </c>
      <c r="J103" s="6" t="s">
        <v>17503</v>
      </c>
      <c r="P103" s="9"/>
      <c r="Q103" s="11"/>
    </row>
    <row r="104" spans="4:17" ht="22.5" x14ac:dyDescent="0.2">
      <c r="D104" s="5" t="s">
        <v>5959</v>
      </c>
      <c r="E104" s="5" t="s">
        <v>5615</v>
      </c>
      <c r="F104" s="5" t="s">
        <v>12133</v>
      </c>
      <c r="G104" s="6" t="s">
        <v>1709</v>
      </c>
      <c r="H104" s="6" t="s">
        <v>12632</v>
      </c>
      <c r="I104" s="6" t="s">
        <v>17503</v>
      </c>
      <c r="J104" s="6" t="s">
        <v>16578</v>
      </c>
      <c r="P104" s="9"/>
      <c r="Q104" s="11"/>
    </row>
    <row r="105" spans="4:17" x14ac:dyDescent="0.2">
      <c r="D105" s="5" t="s">
        <v>5959</v>
      </c>
      <c r="E105" s="5" t="s">
        <v>5615</v>
      </c>
      <c r="F105" s="5" t="s">
        <v>14257</v>
      </c>
      <c r="G105" s="6" t="s">
        <v>1709</v>
      </c>
      <c r="H105" s="6" t="s">
        <v>12632</v>
      </c>
      <c r="I105" s="6" t="s">
        <v>2292</v>
      </c>
      <c r="J105" s="6" t="s">
        <v>4423</v>
      </c>
      <c r="P105" s="9"/>
      <c r="Q105" s="11"/>
    </row>
    <row r="106" spans="4:17" x14ac:dyDescent="0.2">
      <c r="D106" s="5" t="s">
        <v>5959</v>
      </c>
      <c r="E106" s="5" t="s">
        <v>5615</v>
      </c>
      <c r="F106" s="5" t="s">
        <v>7320</v>
      </c>
      <c r="G106" s="6" t="s">
        <v>1709</v>
      </c>
      <c r="H106" s="6" t="s">
        <v>12632</v>
      </c>
      <c r="I106" s="6" t="s">
        <v>2292</v>
      </c>
      <c r="J106" s="6" t="s">
        <v>5327</v>
      </c>
      <c r="P106" s="9"/>
      <c r="Q106" s="11"/>
    </row>
    <row r="107" spans="4:17" x14ac:dyDescent="0.2">
      <c r="D107" s="5" t="s">
        <v>5959</v>
      </c>
      <c r="E107" s="5" t="s">
        <v>5615</v>
      </c>
      <c r="F107" s="5" t="s">
        <v>5657</v>
      </c>
      <c r="G107" s="6" t="s">
        <v>1709</v>
      </c>
      <c r="H107" s="6" t="s">
        <v>12632</v>
      </c>
      <c r="I107" s="6" t="s">
        <v>2292</v>
      </c>
      <c r="J107" s="6" t="s">
        <v>2292</v>
      </c>
      <c r="P107" s="9"/>
      <c r="Q107" s="11"/>
    </row>
    <row r="108" spans="4:17" x14ac:dyDescent="0.2">
      <c r="D108" s="5" t="s">
        <v>5959</v>
      </c>
      <c r="E108" s="5" t="s">
        <v>5615</v>
      </c>
      <c r="F108" s="5" t="s">
        <v>13098</v>
      </c>
      <c r="G108" s="6" t="s">
        <v>1709</v>
      </c>
      <c r="H108" s="6" t="s">
        <v>12632</v>
      </c>
      <c r="I108" s="6" t="s">
        <v>7246</v>
      </c>
      <c r="J108" s="6" t="s">
        <v>11376</v>
      </c>
      <c r="P108" s="9"/>
      <c r="Q108" s="11"/>
    </row>
    <row r="109" spans="4:17" x14ac:dyDescent="0.2">
      <c r="D109" s="5" t="s">
        <v>5959</v>
      </c>
      <c r="E109" s="5" t="s">
        <v>18822</v>
      </c>
      <c r="F109" s="5" t="s">
        <v>18822</v>
      </c>
      <c r="G109" s="6" t="s">
        <v>1709</v>
      </c>
      <c r="H109" s="6" t="s">
        <v>12632</v>
      </c>
      <c r="I109" s="6" t="s">
        <v>7246</v>
      </c>
      <c r="J109" s="6" t="s">
        <v>6867</v>
      </c>
      <c r="P109" s="9"/>
      <c r="Q109" s="11"/>
    </row>
    <row r="110" spans="4:17" x14ac:dyDescent="0.2">
      <c r="D110" s="5" t="s">
        <v>5959</v>
      </c>
      <c r="E110" s="5" t="s">
        <v>18822</v>
      </c>
      <c r="F110" s="5" t="s">
        <v>10496</v>
      </c>
      <c r="G110" s="6" t="s">
        <v>1709</v>
      </c>
      <c r="H110" s="6" t="s">
        <v>12632</v>
      </c>
      <c r="I110" s="6" t="s">
        <v>7246</v>
      </c>
      <c r="J110" s="6" t="s">
        <v>9773</v>
      </c>
      <c r="P110" s="9"/>
      <c r="Q110" s="11"/>
    </row>
    <row r="111" spans="4:17" x14ac:dyDescent="0.2">
      <c r="D111" s="5" t="s">
        <v>5959</v>
      </c>
      <c r="E111" s="5" t="s">
        <v>12706</v>
      </c>
      <c r="F111" s="5" t="s">
        <v>5606</v>
      </c>
      <c r="G111" s="6" t="s">
        <v>1709</v>
      </c>
      <c r="H111" s="6" t="s">
        <v>12632</v>
      </c>
      <c r="I111" s="6" t="s">
        <v>7246</v>
      </c>
      <c r="J111" s="6" t="s">
        <v>7246</v>
      </c>
      <c r="P111" s="9"/>
      <c r="Q111" s="11"/>
    </row>
    <row r="112" spans="4:17" x14ac:dyDescent="0.2">
      <c r="D112" s="5" t="s">
        <v>5959</v>
      </c>
      <c r="E112" s="5" t="s">
        <v>12706</v>
      </c>
      <c r="F112" s="5" t="s">
        <v>11025</v>
      </c>
      <c r="G112" s="6" t="s">
        <v>1709</v>
      </c>
      <c r="H112" s="6" t="s">
        <v>12632</v>
      </c>
      <c r="I112" s="6" t="s">
        <v>1623</v>
      </c>
      <c r="J112" s="6" t="s">
        <v>1623</v>
      </c>
      <c r="P112" s="9"/>
      <c r="Q112" s="11"/>
    </row>
    <row r="113" spans="4:17" x14ac:dyDescent="0.2">
      <c r="D113" s="5" t="s">
        <v>5959</v>
      </c>
      <c r="E113" s="5" t="s">
        <v>12706</v>
      </c>
      <c r="F113" s="5" t="s">
        <v>10765</v>
      </c>
      <c r="G113" s="6" t="s">
        <v>1709</v>
      </c>
      <c r="H113" s="6" t="s">
        <v>8808</v>
      </c>
      <c r="I113" s="6" t="s">
        <v>1675</v>
      </c>
      <c r="J113" s="6" t="s">
        <v>194</v>
      </c>
      <c r="P113" s="9"/>
      <c r="Q113" s="11"/>
    </row>
    <row r="114" spans="4:17" x14ac:dyDescent="0.2">
      <c r="D114" s="5" t="s">
        <v>5959</v>
      </c>
      <c r="E114" s="5" t="s">
        <v>12706</v>
      </c>
      <c r="F114" s="5" t="s">
        <v>14794</v>
      </c>
      <c r="G114" s="6" t="s">
        <v>1709</v>
      </c>
      <c r="H114" s="6" t="s">
        <v>8808</v>
      </c>
      <c r="I114" s="6" t="s">
        <v>1675</v>
      </c>
      <c r="J114" s="6" t="s">
        <v>1675</v>
      </c>
      <c r="P114" s="9"/>
      <c r="Q114" s="11"/>
    </row>
    <row r="115" spans="4:17" x14ac:dyDescent="0.2">
      <c r="D115" s="5" t="s">
        <v>5959</v>
      </c>
      <c r="E115" s="5" t="s">
        <v>12706</v>
      </c>
      <c r="F115" s="5" t="s">
        <v>11957</v>
      </c>
      <c r="G115" s="6" t="s">
        <v>1709</v>
      </c>
      <c r="H115" s="6" t="s">
        <v>8808</v>
      </c>
      <c r="I115" s="6" t="s">
        <v>1675</v>
      </c>
      <c r="J115" s="6" t="s">
        <v>18276</v>
      </c>
      <c r="P115" s="9"/>
      <c r="Q115" s="11"/>
    </row>
    <row r="116" spans="4:17" x14ac:dyDescent="0.2">
      <c r="D116" s="5" t="s">
        <v>5959</v>
      </c>
      <c r="E116" s="5" t="s">
        <v>12706</v>
      </c>
      <c r="F116" s="5" t="s">
        <v>8767</v>
      </c>
      <c r="G116" s="6" t="s">
        <v>1709</v>
      </c>
      <c r="H116" s="6" t="s">
        <v>8808</v>
      </c>
      <c r="I116" s="6" t="s">
        <v>9130</v>
      </c>
      <c r="J116" s="6" t="s">
        <v>8003</v>
      </c>
      <c r="P116" s="9"/>
      <c r="Q116" s="11"/>
    </row>
    <row r="117" spans="4:17" x14ac:dyDescent="0.2">
      <c r="D117" s="5" t="s">
        <v>12508</v>
      </c>
      <c r="E117" s="5" t="s">
        <v>3429</v>
      </c>
      <c r="F117" s="5" t="s">
        <v>15181</v>
      </c>
      <c r="G117" s="6" t="s">
        <v>1709</v>
      </c>
      <c r="H117" s="6" t="s">
        <v>8808</v>
      </c>
      <c r="I117" s="6" t="s">
        <v>9130</v>
      </c>
      <c r="J117" s="6" t="s">
        <v>9130</v>
      </c>
      <c r="P117" s="9"/>
      <c r="Q117" s="11"/>
    </row>
    <row r="118" spans="4:17" x14ac:dyDescent="0.2">
      <c r="D118" s="5" t="s">
        <v>12508</v>
      </c>
      <c r="E118" s="5" t="s">
        <v>3429</v>
      </c>
      <c r="F118" s="5" t="s">
        <v>14588</v>
      </c>
      <c r="G118" s="6" t="s">
        <v>1709</v>
      </c>
      <c r="H118" s="6" t="s">
        <v>8808</v>
      </c>
      <c r="I118" s="6" t="s">
        <v>15234</v>
      </c>
      <c r="J118" s="6" t="s">
        <v>12814</v>
      </c>
      <c r="P118" s="9"/>
      <c r="Q118" s="11"/>
    </row>
    <row r="119" spans="4:17" x14ac:dyDescent="0.2">
      <c r="D119" s="5" t="s">
        <v>12508</v>
      </c>
      <c r="E119" s="5" t="s">
        <v>3429</v>
      </c>
      <c r="F119" s="5" t="s">
        <v>14151</v>
      </c>
      <c r="G119" s="6" t="s">
        <v>1709</v>
      </c>
      <c r="H119" s="6" t="s">
        <v>8808</v>
      </c>
      <c r="I119" s="6" t="s">
        <v>15234</v>
      </c>
      <c r="J119" s="6" t="s">
        <v>2410</v>
      </c>
      <c r="P119" s="9"/>
      <c r="Q119" s="11"/>
    </row>
    <row r="120" spans="4:17" x14ac:dyDescent="0.2">
      <c r="D120" s="5" t="s">
        <v>12508</v>
      </c>
      <c r="E120" s="5" t="s">
        <v>3429</v>
      </c>
      <c r="F120" s="5" t="s">
        <v>10321</v>
      </c>
      <c r="G120" s="6" t="s">
        <v>1709</v>
      </c>
      <c r="H120" s="6" t="s">
        <v>8808</v>
      </c>
      <c r="I120" s="6" t="s">
        <v>15234</v>
      </c>
      <c r="J120" s="6" t="s">
        <v>15234</v>
      </c>
      <c r="P120" s="9"/>
      <c r="Q120" s="11"/>
    </row>
    <row r="121" spans="4:17" x14ac:dyDescent="0.2">
      <c r="D121" s="5" t="s">
        <v>12508</v>
      </c>
      <c r="E121" s="5" t="s">
        <v>3429</v>
      </c>
      <c r="F121" s="5" t="s">
        <v>18263</v>
      </c>
      <c r="G121" s="6" t="s">
        <v>1709</v>
      </c>
      <c r="H121" s="6" t="s">
        <v>8808</v>
      </c>
      <c r="I121" s="6" t="s">
        <v>4315</v>
      </c>
      <c r="J121" s="6" t="s">
        <v>4315</v>
      </c>
      <c r="P121" s="9"/>
      <c r="Q121" s="11"/>
    </row>
    <row r="122" spans="4:17" ht="22.5" x14ac:dyDescent="0.2">
      <c r="D122" s="5" t="s">
        <v>12508</v>
      </c>
      <c r="E122" s="5" t="s">
        <v>3429</v>
      </c>
      <c r="F122" s="5" t="s">
        <v>13828</v>
      </c>
      <c r="G122" s="6" t="s">
        <v>1709</v>
      </c>
      <c r="H122" s="6" t="s">
        <v>8808</v>
      </c>
      <c r="I122" s="6" t="s">
        <v>13557</v>
      </c>
      <c r="J122" s="6" t="s">
        <v>12606</v>
      </c>
      <c r="P122" s="9"/>
      <c r="Q122" s="11"/>
    </row>
    <row r="123" spans="4:17" ht="22.5" x14ac:dyDescent="0.2">
      <c r="D123" s="5" t="s">
        <v>12508</v>
      </c>
      <c r="E123" s="5" t="s">
        <v>2459</v>
      </c>
      <c r="F123" s="5" t="s">
        <v>8752</v>
      </c>
      <c r="G123" s="6" t="s">
        <v>1709</v>
      </c>
      <c r="H123" s="6" t="s">
        <v>8808</v>
      </c>
      <c r="I123" s="6" t="s">
        <v>13557</v>
      </c>
      <c r="J123" s="6" t="s">
        <v>13680</v>
      </c>
      <c r="P123" s="9"/>
      <c r="Q123" s="11"/>
    </row>
    <row r="124" spans="4:17" ht="22.5" x14ac:dyDescent="0.2">
      <c r="D124" s="5" t="s">
        <v>12508</v>
      </c>
      <c r="E124" s="5" t="s">
        <v>2459</v>
      </c>
      <c r="F124" s="5" t="s">
        <v>14612</v>
      </c>
      <c r="G124" s="6" t="s">
        <v>1709</v>
      </c>
      <c r="H124" s="6" t="s">
        <v>8808</v>
      </c>
      <c r="I124" s="6" t="s">
        <v>13557</v>
      </c>
      <c r="J124" s="6" t="s">
        <v>18591</v>
      </c>
      <c r="P124" s="9"/>
      <c r="Q124" s="11"/>
    </row>
    <row r="125" spans="4:17" ht="22.5" x14ac:dyDescent="0.2">
      <c r="D125" s="5" t="s">
        <v>12508</v>
      </c>
      <c r="E125" s="5" t="s">
        <v>2459</v>
      </c>
      <c r="F125" s="5" t="s">
        <v>3654</v>
      </c>
      <c r="G125" s="6" t="s">
        <v>1709</v>
      </c>
      <c r="H125" s="6" t="s">
        <v>8808</v>
      </c>
      <c r="I125" s="6" t="s">
        <v>13557</v>
      </c>
      <c r="J125" s="6" t="s">
        <v>13557</v>
      </c>
      <c r="P125" s="9"/>
      <c r="Q125" s="11"/>
    </row>
    <row r="126" spans="4:17" ht="22.5" x14ac:dyDescent="0.2">
      <c r="D126" s="5" t="s">
        <v>12508</v>
      </c>
      <c r="E126" s="5" t="s">
        <v>2459</v>
      </c>
      <c r="F126" s="5" t="s">
        <v>5788</v>
      </c>
      <c r="G126" s="6" t="s">
        <v>1709</v>
      </c>
      <c r="H126" s="6" t="s">
        <v>8808</v>
      </c>
      <c r="I126" s="6" t="s">
        <v>3718</v>
      </c>
      <c r="J126" s="6" t="s">
        <v>9344</v>
      </c>
      <c r="P126" s="9"/>
      <c r="Q126" s="11"/>
    </row>
    <row r="127" spans="4:17" ht="22.5" x14ac:dyDescent="0.2">
      <c r="D127" s="5" t="s">
        <v>12508</v>
      </c>
      <c r="E127" s="5" t="s">
        <v>2459</v>
      </c>
      <c r="F127" s="5" t="s">
        <v>10698</v>
      </c>
      <c r="G127" s="6" t="s">
        <v>1709</v>
      </c>
      <c r="H127" s="6" t="s">
        <v>8808</v>
      </c>
      <c r="I127" s="6" t="s">
        <v>3718</v>
      </c>
      <c r="J127" s="6" t="s">
        <v>13029</v>
      </c>
      <c r="P127" s="9"/>
      <c r="Q127" s="11"/>
    </row>
    <row r="128" spans="4:17" ht="22.5" x14ac:dyDescent="0.2">
      <c r="D128" s="5" t="s">
        <v>12508</v>
      </c>
      <c r="E128" s="5" t="s">
        <v>2459</v>
      </c>
      <c r="F128" s="5" t="s">
        <v>15718</v>
      </c>
      <c r="G128" s="6" t="s">
        <v>1709</v>
      </c>
      <c r="H128" s="6" t="s">
        <v>8808</v>
      </c>
      <c r="I128" s="6" t="s">
        <v>3718</v>
      </c>
      <c r="J128" s="6" t="s">
        <v>11051</v>
      </c>
      <c r="P128" s="9"/>
      <c r="Q128" s="11"/>
    </row>
    <row r="129" spans="4:17" ht="22.5" x14ac:dyDescent="0.2">
      <c r="D129" s="5" t="s">
        <v>17539</v>
      </c>
      <c r="E129" s="5" t="s">
        <v>7758</v>
      </c>
      <c r="F129" s="5" t="s">
        <v>7758</v>
      </c>
      <c r="G129" s="6" t="s">
        <v>1709</v>
      </c>
      <c r="H129" s="6" t="s">
        <v>8808</v>
      </c>
      <c r="I129" s="6" t="s">
        <v>3718</v>
      </c>
      <c r="J129" s="6" t="s">
        <v>6835</v>
      </c>
      <c r="P129" s="9"/>
      <c r="Q129" s="11"/>
    </row>
    <row r="130" spans="4:17" ht="22.5" x14ac:dyDescent="0.2">
      <c r="D130" s="5" t="s">
        <v>17539</v>
      </c>
      <c r="E130" s="5" t="s">
        <v>7758</v>
      </c>
      <c r="F130" s="5" t="s">
        <v>3618</v>
      </c>
      <c r="G130" s="6" t="s">
        <v>1709</v>
      </c>
      <c r="H130" s="6" t="s">
        <v>8808</v>
      </c>
      <c r="I130" s="6" t="s">
        <v>3718</v>
      </c>
      <c r="J130" s="6" t="s">
        <v>18243</v>
      </c>
      <c r="P130" s="9"/>
      <c r="Q130" s="11"/>
    </row>
    <row r="131" spans="4:17" ht="22.5" x14ac:dyDescent="0.2">
      <c r="D131" s="5" t="s">
        <v>17539</v>
      </c>
      <c r="E131" s="5" t="s">
        <v>7758</v>
      </c>
      <c r="F131" s="5" t="s">
        <v>2679</v>
      </c>
      <c r="G131" s="6" t="s">
        <v>1709</v>
      </c>
      <c r="H131" s="6" t="s">
        <v>8808</v>
      </c>
      <c r="I131" s="6" t="s">
        <v>3718</v>
      </c>
      <c r="J131" s="6" t="s">
        <v>3718</v>
      </c>
      <c r="P131" s="9"/>
      <c r="Q131" s="11"/>
    </row>
    <row r="132" spans="4:17" x14ac:dyDescent="0.2">
      <c r="D132" s="5" t="s">
        <v>17539</v>
      </c>
      <c r="E132" s="5" t="s">
        <v>628</v>
      </c>
      <c r="F132" s="5" t="s">
        <v>12143</v>
      </c>
      <c r="G132" s="6" t="s">
        <v>1709</v>
      </c>
      <c r="H132" s="6" t="s">
        <v>8808</v>
      </c>
      <c r="I132" s="6" t="s">
        <v>14112</v>
      </c>
      <c r="J132" s="6" t="s">
        <v>14611</v>
      </c>
      <c r="P132" s="9"/>
      <c r="Q132" s="11"/>
    </row>
    <row r="133" spans="4:17" x14ac:dyDescent="0.2">
      <c r="D133" s="5" t="s">
        <v>17539</v>
      </c>
      <c r="E133" s="5" t="s">
        <v>628</v>
      </c>
      <c r="F133" s="5" t="s">
        <v>3958</v>
      </c>
      <c r="G133" s="6" t="s">
        <v>1709</v>
      </c>
      <c r="H133" s="6" t="s">
        <v>8808</v>
      </c>
      <c r="I133" s="6" t="s">
        <v>14112</v>
      </c>
      <c r="J133" s="6" t="s">
        <v>14112</v>
      </c>
      <c r="P133" s="9"/>
      <c r="Q133" s="11"/>
    </row>
    <row r="134" spans="4:17" ht="22.5" x14ac:dyDescent="0.2">
      <c r="D134" s="5" t="s">
        <v>17539</v>
      </c>
      <c r="E134" s="5" t="s">
        <v>10725</v>
      </c>
      <c r="F134" s="5" t="s">
        <v>18073</v>
      </c>
      <c r="G134" s="6" t="s">
        <v>1709</v>
      </c>
      <c r="H134" s="6" t="s">
        <v>8808</v>
      </c>
      <c r="I134" s="6" t="s">
        <v>2914</v>
      </c>
      <c r="J134" s="6" t="s">
        <v>2914</v>
      </c>
      <c r="P134" s="9"/>
      <c r="Q134" s="11"/>
    </row>
    <row r="135" spans="4:17" x14ac:dyDescent="0.2">
      <c r="D135" s="5" t="s">
        <v>17539</v>
      </c>
      <c r="E135" s="5" t="s">
        <v>10725</v>
      </c>
      <c r="F135" s="5" t="s">
        <v>17680</v>
      </c>
      <c r="G135" s="6" t="s">
        <v>1709</v>
      </c>
      <c r="H135" s="6" t="s">
        <v>8808</v>
      </c>
      <c r="I135" s="6" t="s">
        <v>9059</v>
      </c>
      <c r="J135" s="6" t="s">
        <v>7714</v>
      </c>
      <c r="P135" s="9"/>
      <c r="Q135" s="11"/>
    </row>
    <row r="136" spans="4:17" x14ac:dyDescent="0.2">
      <c r="D136" s="5" t="s">
        <v>16543</v>
      </c>
      <c r="E136" s="5" t="s">
        <v>9645</v>
      </c>
      <c r="F136" s="5" t="s">
        <v>9645</v>
      </c>
      <c r="G136" s="6" t="s">
        <v>1709</v>
      </c>
      <c r="H136" s="6" t="s">
        <v>8808</v>
      </c>
      <c r="I136" s="6" t="s">
        <v>9059</v>
      </c>
      <c r="J136" s="6" t="s">
        <v>11932</v>
      </c>
      <c r="P136" s="9"/>
      <c r="Q136" s="11"/>
    </row>
    <row r="137" spans="4:17" x14ac:dyDescent="0.2">
      <c r="D137" s="5" t="s">
        <v>16543</v>
      </c>
      <c r="E137" s="5" t="s">
        <v>9645</v>
      </c>
      <c r="F137" s="5" t="s">
        <v>16998</v>
      </c>
      <c r="G137" s="6" t="s">
        <v>1709</v>
      </c>
      <c r="H137" s="6" t="s">
        <v>8808</v>
      </c>
      <c r="I137" s="6" t="s">
        <v>9059</v>
      </c>
      <c r="J137" s="6" t="s">
        <v>9059</v>
      </c>
      <c r="P137" s="9"/>
      <c r="Q137" s="11"/>
    </row>
    <row r="138" spans="4:17" ht="22.5" x14ac:dyDescent="0.2">
      <c r="D138" s="5" t="s">
        <v>16543</v>
      </c>
      <c r="E138" s="5" t="s">
        <v>9645</v>
      </c>
      <c r="F138" s="5" t="s">
        <v>13248</v>
      </c>
      <c r="G138" s="6" t="s">
        <v>8094</v>
      </c>
      <c r="H138" s="6" t="s">
        <v>18173</v>
      </c>
      <c r="I138" s="6" t="s">
        <v>18783</v>
      </c>
      <c r="J138" s="6" t="s">
        <v>18783</v>
      </c>
      <c r="P138" s="9"/>
      <c r="Q138" s="11"/>
    </row>
    <row r="139" spans="4:17" ht="22.5" x14ac:dyDescent="0.2">
      <c r="D139" s="5" t="s">
        <v>16543</v>
      </c>
      <c r="E139" s="5" t="s">
        <v>9645</v>
      </c>
      <c r="F139" s="5" t="s">
        <v>8848</v>
      </c>
      <c r="G139" s="6" t="s">
        <v>8094</v>
      </c>
      <c r="H139" s="6" t="s">
        <v>18173</v>
      </c>
      <c r="I139" s="6" t="s">
        <v>18783</v>
      </c>
      <c r="J139" s="6" t="s">
        <v>479</v>
      </c>
      <c r="P139" s="9"/>
      <c r="Q139" s="11"/>
    </row>
    <row r="140" spans="4:17" ht="22.5" x14ac:dyDescent="0.2">
      <c r="D140" s="5" t="s">
        <v>16543</v>
      </c>
      <c r="E140" s="5" t="s">
        <v>9645</v>
      </c>
      <c r="F140" s="5" t="s">
        <v>11294</v>
      </c>
      <c r="G140" s="6" t="s">
        <v>8094</v>
      </c>
      <c r="H140" s="6" t="s">
        <v>18173</v>
      </c>
      <c r="I140" s="6" t="s">
        <v>18783</v>
      </c>
      <c r="J140" s="6" t="s">
        <v>12663</v>
      </c>
      <c r="P140" s="9"/>
      <c r="Q140" s="11"/>
    </row>
    <row r="141" spans="4:17" ht="22.5" x14ac:dyDescent="0.2">
      <c r="D141" s="5" t="s">
        <v>16543</v>
      </c>
      <c r="E141" s="5" t="s">
        <v>9645</v>
      </c>
      <c r="F141" s="5" t="s">
        <v>17993</v>
      </c>
      <c r="G141" s="6" t="s">
        <v>8094</v>
      </c>
      <c r="H141" s="6" t="s">
        <v>18173</v>
      </c>
      <c r="I141" s="6" t="s">
        <v>5975</v>
      </c>
      <c r="J141" s="6" t="s">
        <v>17484</v>
      </c>
      <c r="P141" s="9"/>
      <c r="Q141" s="11"/>
    </row>
    <row r="142" spans="4:17" ht="22.5" x14ac:dyDescent="0.2">
      <c r="D142" s="5" t="s">
        <v>16543</v>
      </c>
      <c r="E142" s="5" t="s">
        <v>16565</v>
      </c>
      <c r="F142" s="5" t="s">
        <v>3652</v>
      </c>
      <c r="G142" s="6" t="s">
        <v>8094</v>
      </c>
      <c r="H142" s="6" t="s">
        <v>18173</v>
      </c>
      <c r="I142" s="6" t="s">
        <v>5975</v>
      </c>
      <c r="J142" s="6" t="s">
        <v>5975</v>
      </c>
      <c r="P142" s="9"/>
      <c r="Q142" s="11"/>
    </row>
    <row r="143" spans="4:17" ht="22.5" x14ac:dyDescent="0.2">
      <c r="D143" s="5" t="s">
        <v>16543</v>
      </c>
      <c r="E143" s="5" t="s">
        <v>16565</v>
      </c>
      <c r="F143" s="5" t="s">
        <v>18035</v>
      </c>
      <c r="G143" s="6" t="s">
        <v>8094</v>
      </c>
      <c r="H143" s="6" t="s">
        <v>18173</v>
      </c>
      <c r="I143" s="6" t="s">
        <v>5975</v>
      </c>
      <c r="J143" s="6" t="s">
        <v>2917</v>
      </c>
      <c r="P143" s="9"/>
      <c r="Q143" s="11"/>
    </row>
    <row r="144" spans="4:17" ht="22.5" x14ac:dyDescent="0.2">
      <c r="D144" s="5" t="s">
        <v>16543</v>
      </c>
      <c r="E144" s="5" t="s">
        <v>16565</v>
      </c>
      <c r="F144" s="5" t="s">
        <v>3227</v>
      </c>
      <c r="G144" s="6" t="s">
        <v>8094</v>
      </c>
      <c r="H144" s="6" t="s">
        <v>18173</v>
      </c>
      <c r="I144" s="6" t="s">
        <v>18434</v>
      </c>
      <c r="J144" s="6" t="s">
        <v>18434</v>
      </c>
      <c r="P144" s="9"/>
      <c r="Q144" s="11"/>
    </row>
    <row r="145" spans="4:17" ht="22.5" x14ac:dyDescent="0.2">
      <c r="D145" s="5" t="s">
        <v>16543</v>
      </c>
      <c r="E145" s="5" t="s">
        <v>8705</v>
      </c>
      <c r="F145" s="5" t="s">
        <v>8705</v>
      </c>
      <c r="G145" s="6" t="s">
        <v>8094</v>
      </c>
      <c r="H145" s="6" t="s">
        <v>18173</v>
      </c>
      <c r="I145" s="6" t="s">
        <v>18434</v>
      </c>
      <c r="J145" s="6" t="s">
        <v>14384</v>
      </c>
      <c r="P145" s="9"/>
      <c r="Q145" s="11"/>
    </row>
    <row r="146" spans="4:17" ht="22.5" x14ac:dyDescent="0.2">
      <c r="D146" s="5" t="s">
        <v>16543</v>
      </c>
      <c r="E146" s="5" t="s">
        <v>8705</v>
      </c>
      <c r="F146" s="5" t="s">
        <v>7216</v>
      </c>
      <c r="G146" s="6" t="s">
        <v>8094</v>
      </c>
      <c r="H146" s="6" t="s">
        <v>18173</v>
      </c>
      <c r="I146" s="6" t="s">
        <v>1154</v>
      </c>
      <c r="J146" s="6" t="s">
        <v>9483</v>
      </c>
      <c r="P146" s="9"/>
      <c r="Q146" s="11"/>
    </row>
    <row r="147" spans="4:17" ht="22.5" x14ac:dyDescent="0.2">
      <c r="D147" s="5" t="s">
        <v>16543</v>
      </c>
      <c r="E147" s="5" t="s">
        <v>8705</v>
      </c>
      <c r="F147" s="5" t="s">
        <v>15468</v>
      </c>
      <c r="G147" s="6" t="s">
        <v>8094</v>
      </c>
      <c r="H147" s="6" t="s">
        <v>18173</v>
      </c>
      <c r="I147" s="6" t="s">
        <v>1154</v>
      </c>
      <c r="J147" s="6" t="s">
        <v>1154</v>
      </c>
      <c r="P147" s="9"/>
      <c r="Q147" s="11"/>
    </row>
    <row r="148" spans="4:17" ht="22.5" x14ac:dyDescent="0.2">
      <c r="D148" s="5" t="s">
        <v>16543</v>
      </c>
      <c r="E148" s="5" t="s">
        <v>8705</v>
      </c>
      <c r="F148" s="5" t="s">
        <v>4525</v>
      </c>
      <c r="G148" s="6" t="s">
        <v>8094</v>
      </c>
      <c r="H148" s="6" t="s">
        <v>18173</v>
      </c>
      <c r="I148" s="6" t="s">
        <v>1154</v>
      </c>
      <c r="J148" s="6" t="s">
        <v>16391</v>
      </c>
      <c r="P148" s="9"/>
      <c r="Q148" s="11"/>
    </row>
    <row r="149" spans="4:17" x14ac:dyDescent="0.2">
      <c r="D149" s="5" t="s">
        <v>16543</v>
      </c>
      <c r="E149" s="5" t="s">
        <v>8705</v>
      </c>
      <c r="F149" s="5" t="s">
        <v>17689</v>
      </c>
      <c r="G149" s="6" t="s">
        <v>8094</v>
      </c>
      <c r="H149" s="6" t="s">
        <v>2599</v>
      </c>
      <c r="I149" s="6" t="s">
        <v>12131</v>
      </c>
      <c r="J149" s="6" t="s">
        <v>12410</v>
      </c>
      <c r="P149" s="9"/>
      <c r="Q149" s="11"/>
    </row>
    <row r="150" spans="4:17" x14ac:dyDescent="0.2">
      <c r="D150" s="5" t="s">
        <v>3080</v>
      </c>
      <c r="E150" s="5" t="s">
        <v>11113</v>
      </c>
      <c r="F150" s="5" t="s">
        <v>11113</v>
      </c>
      <c r="G150" s="6" t="s">
        <v>8094</v>
      </c>
      <c r="H150" s="6" t="s">
        <v>2599</v>
      </c>
      <c r="I150" s="6" t="s">
        <v>12131</v>
      </c>
      <c r="J150" s="6" t="s">
        <v>12131</v>
      </c>
      <c r="P150" s="9"/>
      <c r="Q150" s="11"/>
    </row>
    <row r="151" spans="4:17" x14ac:dyDescent="0.2">
      <c r="D151" s="5" t="s">
        <v>3080</v>
      </c>
      <c r="E151" s="5" t="s">
        <v>14450</v>
      </c>
      <c r="F151" s="5" t="s">
        <v>4622</v>
      </c>
      <c r="G151" s="6" t="s">
        <v>8094</v>
      </c>
      <c r="H151" s="6" t="s">
        <v>2599</v>
      </c>
      <c r="I151" s="6" t="s">
        <v>12131</v>
      </c>
      <c r="J151" s="6" t="s">
        <v>8987</v>
      </c>
      <c r="P151" s="9"/>
      <c r="Q151" s="11"/>
    </row>
    <row r="152" spans="4:17" x14ac:dyDescent="0.2">
      <c r="D152" s="5" t="s">
        <v>3080</v>
      </c>
      <c r="E152" s="5" t="s">
        <v>14450</v>
      </c>
      <c r="F152" s="5" t="s">
        <v>4637</v>
      </c>
      <c r="G152" s="6" t="s">
        <v>8094</v>
      </c>
      <c r="H152" s="6" t="s">
        <v>2599</v>
      </c>
      <c r="I152" s="6" t="s">
        <v>12131</v>
      </c>
      <c r="J152" s="6" t="s">
        <v>9852</v>
      </c>
      <c r="P152" s="9"/>
      <c r="Q152" s="11"/>
    </row>
    <row r="153" spans="4:17" x14ac:dyDescent="0.2">
      <c r="D153" s="5" t="s">
        <v>3080</v>
      </c>
      <c r="E153" s="5" t="s">
        <v>14450</v>
      </c>
      <c r="F153" s="5" t="s">
        <v>6000</v>
      </c>
      <c r="G153" s="6" t="s">
        <v>8094</v>
      </c>
      <c r="H153" s="6" t="s">
        <v>2599</v>
      </c>
      <c r="I153" s="6" t="s">
        <v>12131</v>
      </c>
      <c r="J153" s="6" t="s">
        <v>6565</v>
      </c>
      <c r="P153" s="9"/>
      <c r="Q153" s="11"/>
    </row>
    <row r="154" spans="4:17" x14ac:dyDescent="0.2">
      <c r="D154" s="5" t="s">
        <v>3080</v>
      </c>
      <c r="E154" s="5" t="s">
        <v>14450</v>
      </c>
      <c r="F154" s="5" t="s">
        <v>5996</v>
      </c>
      <c r="G154" s="6" t="s">
        <v>8094</v>
      </c>
      <c r="H154" s="6" t="s">
        <v>2599</v>
      </c>
      <c r="I154" s="6" t="s">
        <v>12131</v>
      </c>
      <c r="J154" s="6" t="s">
        <v>12388</v>
      </c>
      <c r="P154" s="9"/>
      <c r="Q154" s="11"/>
    </row>
    <row r="155" spans="4:17" x14ac:dyDescent="0.2">
      <c r="D155" s="5" t="s">
        <v>3080</v>
      </c>
      <c r="E155" s="5" t="s">
        <v>14450</v>
      </c>
      <c r="F155" s="5" t="s">
        <v>4764</v>
      </c>
      <c r="G155" s="6" t="s">
        <v>8094</v>
      </c>
      <c r="H155" s="6" t="s">
        <v>2599</v>
      </c>
      <c r="I155" s="6" t="s">
        <v>5830</v>
      </c>
      <c r="J155" s="6" t="s">
        <v>5830</v>
      </c>
      <c r="P155" s="9"/>
      <c r="Q155" s="11"/>
    </row>
    <row r="156" spans="4:17" x14ac:dyDescent="0.2">
      <c r="D156" s="5" t="s">
        <v>3080</v>
      </c>
      <c r="E156" s="5" t="s">
        <v>14450</v>
      </c>
      <c r="F156" s="5" t="s">
        <v>14366</v>
      </c>
      <c r="G156" s="6" t="s">
        <v>8094</v>
      </c>
      <c r="H156" s="6" t="s">
        <v>2599</v>
      </c>
      <c r="I156" s="6" t="s">
        <v>10376</v>
      </c>
      <c r="J156" s="6" t="s">
        <v>5357</v>
      </c>
      <c r="P156" s="9"/>
      <c r="Q156" s="11"/>
    </row>
    <row r="157" spans="4:17" x14ac:dyDescent="0.2">
      <c r="D157" s="5" t="s">
        <v>3080</v>
      </c>
      <c r="E157" s="5" t="s">
        <v>14450</v>
      </c>
      <c r="F157" s="5" t="s">
        <v>11468</v>
      </c>
      <c r="G157" s="6" t="s">
        <v>8094</v>
      </c>
      <c r="H157" s="6" t="s">
        <v>2599</v>
      </c>
      <c r="I157" s="6" t="s">
        <v>10376</v>
      </c>
      <c r="J157" s="6" t="s">
        <v>10376</v>
      </c>
      <c r="P157" s="9"/>
      <c r="Q157" s="11"/>
    </row>
    <row r="158" spans="4:17" x14ac:dyDescent="0.2">
      <c r="G158" s="6" t="s">
        <v>8094</v>
      </c>
      <c r="H158" s="6" t="s">
        <v>2599</v>
      </c>
      <c r="I158" s="6" t="s">
        <v>10376</v>
      </c>
      <c r="J158" s="6" t="s">
        <v>14616</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1828</v>
      </c>
      <c r="J161" s="6" t="s">
        <v>2211</v>
      </c>
      <c r="P161" s="9"/>
      <c r="Q161" s="11"/>
    </row>
    <row r="162" spans="7:17" ht="22.5" x14ac:dyDescent="0.2">
      <c r="G162" s="6" t="s">
        <v>8094</v>
      </c>
      <c r="H162" s="6" t="s">
        <v>5890</v>
      </c>
      <c r="I162" s="6" t="s">
        <v>1828</v>
      </c>
      <c r="J162" s="6" t="s">
        <v>1151</v>
      </c>
      <c r="P162" s="9"/>
      <c r="Q162" s="11"/>
    </row>
    <row r="163" spans="7:17" ht="22.5" x14ac:dyDescent="0.2">
      <c r="G163" s="6" t="s">
        <v>8094</v>
      </c>
      <c r="H163" s="6" t="s">
        <v>5890</v>
      </c>
      <c r="I163" s="6" t="s">
        <v>1828</v>
      </c>
      <c r="J163" s="6" t="s">
        <v>1828</v>
      </c>
      <c r="P163" s="9"/>
      <c r="Q163" s="11"/>
    </row>
    <row r="164" spans="7:17" ht="22.5" x14ac:dyDescent="0.2">
      <c r="G164" s="6" t="s">
        <v>8094</v>
      </c>
      <c r="H164" s="6" t="s">
        <v>5890</v>
      </c>
      <c r="I164" s="6" t="s">
        <v>1828</v>
      </c>
      <c r="J164" s="6" t="s">
        <v>4092</v>
      </c>
      <c r="P164" s="9"/>
      <c r="Q164" s="11"/>
    </row>
    <row r="165" spans="7:17" ht="22.5" x14ac:dyDescent="0.2">
      <c r="G165" s="6" t="s">
        <v>8094</v>
      </c>
      <c r="H165" s="6" t="s">
        <v>5890</v>
      </c>
      <c r="I165" s="6" t="s">
        <v>1828</v>
      </c>
      <c r="J165" s="6" t="s">
        <v>14736</v>
      </c>
      <c r="P165" s="9"/>
      <c r="Q165" s="11"/>
    </row>
    <row r="166" spans="7:17" ht="22.5" x14ac:dyDescent="0.2">
      <c r="G166" s="6" t="s">
        <v>8094</v>
      </c>
      <c r="H166" s="6" t="s">
        <v>5890</v>
      </c>
      <c r="I166" s="6" t="s">
        <v>9710</v>
      </c>
      <c r="J166" s="6" t="s">
        <v>9710</v>
      </c>
      <c r="P166" s="9"/>
      <c r="Q166" s="11"/>
    </row>
    <row r="167" spans="7:17" ht="22.5" x14ac:dyDescent="0.2">
      <c r="G167" s="6" t="s">
        <v>8094</v>
      </c>
      <c r="H167" s="6" t="s">
        <v>5890</v>
      </c>
      <c r="I167" s="6" t="s">
        <v>13953</v>
      </c>
      <c r="J167" s="6" t="s">
        <v>9457</v>
      </c>
      <c r="P167" s="9"/>
      <c r="Q167" s="11"/>
    </row>
    <row r="168" spans="7:17" ht="22.5" x14ac:dyDescent="0.2">
      <c r="G168" s="6" t="s">
        <v>8094</v>
      </c>
      <c r="H168" s="6" t="s">
        <v>5890</v>
      </c>
      <c r="I168" s="6" t="s">
        <v>13953</v>
      </c>
      <c r="J168" s="6" t="s">
        <v>14552</v>
      </c>
      <c r="P168" s="9"/>
      <c r="Q168" s="11"/>
    </row>
    <row r="169" spans="7:17" ht="22.5" x14ac:dyDescent="0.2">
      <c r="G169" s="6" t="s">
        <v>8094</v>
      </c>
      <c r="H169" s="6" t="s">
        <v>5890</v>
      </c>
      <c r="I169" s="6" t="s">
        <v>13953</v>
      </c>
      <c r="J169" s="6" t="s">
        <v>7345</v>
      </c>
      <c r="P169" s="9"/>
      <c r="Q169" s="11"/>
    </row>
    <row r="170" spans="7:17" ht="22.5" x14ac:dyDescent="0.2">
      <c r="G170" s="6" t="s">
        <v>8094</v>
      </c>
      <c r="H170" s="6" t="s">
        <v>5890</v>
      </c>
      <c r="I170" s="6" t="s">
        <v>13953</v>
      </c>
      <c r="J170" s="6" t="s">
        <v>13953</v>
      </c>
      <c r="P170" s="9"/>
      <c r="Q170" s="11"/>
    </row>
    <row r="171" spans="7:17" x14ac:dyDescent="0.2">
      <c r="G171" s="6" t="s">
        <v>12508</v>
      </c>
      <c r="H171" s="6" t="s">
        <v>2459</v>
      </c>
      <c r="I171" s="6" t="s">
        <v>14612</v>
      </c>
      <c r="J171" s="6" t="s">
        <v>14612</v>
      </c>
      <c r="P171" s="9"/>
      <c r="Q171" s="11"/>
    </row>
    <row r="172" spans="7:17" x14ac:dyDescent="0.2">
      <c r="G172" s="6" t="s">
        <v>12508</v>
      </c>
      <c r="H172" s="6" t="s">
        <v>2459</v>
      </c>
      <c r="I172" s="6" t="s">
        <v>14612</v>
      </c>
      <c r="J172" s="6" t="s">
        <v>6070</v>
      </c>
      <c r="P172" s="9"/>
      <c r="Q172" s="11"/>
    </row>
    <row r="173" spans="7:17" x14ac:dyDescent="0.2">
      <c r="G173" s="6" t="s">
        <v>12508</v>
      </c>
      <c r="H173" s="6" t="s">
        <v>2459</v>
      </c>
      <c r="I173" s="6" t="s">
        <v>14612</v>
      </c>
      <c r="J173" s="6" t="s">
        <v>5278</v>
      </c>
      <c r="P173" s="9"/>
      <c r="Q173" s="11"/>
    </row>
    <row r="174" spans="7:17" x14ac:dyDescent="0.2">
      <c r="G174" s="6" t="s">
        <v>12508</v>
      </c>
      <c r="H174" s="6" t="s">
        <v>2459</v>
      </c>
      <c r="I174" s="6" t="s">
        <v>8752</v>
      </c>
      <c r="J174" s="6" t="s">
        <v>8752</v>
      </c>
      <c r="P174" s="9"/>
      <c r="Q174" s="11"/>
    </row>
    <row r="175" spans="7:17" x14ac:dyDescent="0.2">
      <c r="G175" s="6" t="s">
        <v>12508</v>
      </c>
      <c r="H175" s="6" t="s">
        <v>2459</v>
      </c>
      <c r="I175" s="6" t="s">
        <v>8752</v>
      </c>
      <c r="J175" s="6" t="s">
        <v>9295</v>
      </c>
      <c r="P175" s="9"/>
      <c r="Q175" s="11"/>
    </row>
    <row r="176" spans="7:17" x14ac:dyDescent="0.2">
      <c r="G176" s="6" t="s">
        <v>12508</v>
      </c>
      <c r="H176" s="6" t="s">
        <v>2459</v>
      </c>
      <c r="I176" s="6" t="s">
        <v>8752</v>
      </c>
      <c r="J176" s="6" t="s">
        <v>9566</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4402</v>
      </c>
      <c r="P178" s="9"/>
      <c r="Q178" s="11"/>
    </row>
    <row r="179" spans="7:17" x14ac:dyDescent="0.2">
      <c r="G179" s="6" t="s">
        <v>12508</v>
      </c>
      <c r="H179" s="6" t="s">
        <v>2459</v>
      </c>
      <c r="I179" s="6" t="s">
        <v>5788</v>
      </c>
      <c r="J179" s="6" t="s">
        <v>5788</v>
      </c>
      <c r="P179" s="9"/>
      <c r="Q179" s="11"/>
    </row>
    <row r="180" spans="7:17" x14ac:dyDescent="0.2">
      <c r="G180" s="6" t="s">
        <v>12508</v>
      </c>
      <c r="H180" s="6" t="s">
        <v>2459</v>
      </c>
      <c r="I180" s="6" t="s">
        <v>5788</v>
      </c>
      <c r="J180" s="6" t="s">
        <v>11255</v>
      </c>
      <c r="P180" s="9"/>
      <c r="Q180" s="11"/>
    </row>
    <row r="181" spans="7:17" x14ac:dyDescent="0.2">
      <c r="G181" s="6" t="s">
        <v>12508</v>
      </c>
      <c r="H181" s="6" t="s">
        <v>2459</v>
      </c>
      <c r="I181" s="6" t="s">
        <v>15718</v>
      </c>
      <c r="J181" s="6" t="s">
        <v>15718</v>
      </c>
      <c r="P181" s="9"/>
      <c r="Q181" s="11"/>
    </row>
    <row r="182" spans="7:17" x14ac:dyDescent="0.2">
      <c r="G182" s="6" t="s">
        <v>12508</v>
      </c>
      <c r="H182" s="6" t="s">
        <v>2459</v>
      </c>
      <c r="I182" s="6" t="s">
        <v>10698</v>
      </c>
      <c r="J182" s="6" t="s">
        <v>10698</v>
      </c>
      <c r="P182" s="9"/>
      <c r="Q182" s="11"/>
    </row>
    <row r="183" spans="7:17" x14ac:dyDescent="0.2">
      <c r="G183" s="6" t="s">
        <v>12508</v>
      </c>
      <c r="H183" s="6" t="s">
        <v>2459</v>
      </c>
      <c r="I183" s="6" t="s">
        <v>10698</v>
      </c>
      <c r="J183" s="6" t="s">
        <v>2301</v>
      </c>
      <c r="P183" s="9"/>
      <c r="Q183" s="11"/>
    </row>
    <row r="184" spans="7:17" x14ac:dyDescent="0.2">
      <c r="G184" s="6" t="s">
        <v>12508</v>
      </c>
      <c r="H184" s="6" t="s">
        <v>3429</v>
      </c>
      <c r="I184" s="6" t="s">
        <v>14588</v>
      </c>
      <c r="J184" s="6" t="s">
        <v>16148</v>
      </c>
      <c r="P184" s="9"/>
      <c r="Q184" s="11"/>
    </row>
    <row r="185" spans="7:17" x14ac:dyDescent="0.2">
      <c r="G185" s="6" t="s">
        <v>12508</v>
      </c>
      <c r="H185" s="6" t="s">
        <v>3429</v>
      </c>
      <c r="I185" s="6" t="s">
        <v>14588</v>
      </c>
      <c r="J185" s="6" t="s">
        <v>14588</v>
      </c>
      <c r="P185" s="9"/>
      <c r="Q185" s="11"/>
    </row>
    <row r="186" spans="7:17" x14ac:dyDescent="0.2">
      <c r="G186" s="6" t="s">
        <v>12508</v>
      </c>
      <c r="H186" s="6" t="s">
        <v>3429</v>
      </c>
      <c r="I186" s="6" t="s">
        <v>14588</v>
      </c>
      <c r="J186" s="6" t="s">
        <v>10647</v>
      </c>
      <c r="P186" s="9"/>
      <c r="Q186" s="11"/>
    </row>
    <row r="187" spans="7:17" x14ac:dyDescent="0.2">
      <c r="G187" s="6" t="s">
        <v>12508</v>
      </c>
      <c r="H187" s="6" t="s">
        <v>3429</v>
      </c>
      <c r="I187" s="6" t="s">
        <v>14151</v>
      </c>
      <c r="J187" s="6" t="s">
        <v>9579</v>
      </c>
    </row>
    <row r="188" spans="7:17" x14ac:dyDescent="0.2">
      <c r="G188" s="6" t="s">
        <v>12508</v>
      </c>
      <c r="H188" s="6" t="s">
        <v>3429</v>
      </c>
      <c r="I188" s="6" t="s">
        <v>14151</v>
      </c>
      <c r="J188" s="6" t="s">
        <v>14151</v>
      </c>
    </row>
    <row r="189" spans="7:17" x14ac:dyDescent="0.2">
      <c r="G189" s="6" t="s">
        <v>12508</v>
      </c>
      <c r="H189" s="6" t="s">
        <v>3429</v>
      </c>
      <c r="I189" s="6" t="s">
        <v>14151</v>
      </c>
      <c r="J189" s="6" t="s">
        <v>9035</v>
      </c>
    </row>
    <row r="190" spans="7:17" x14ac:dyDescent="0.2">
      <c r="G190" s="6" t="s">
        <v>12508</v>
      </c>
      <c r="H190" s="6" t="s">
        <v>3429</v>
      </c>
      <c r="I190" s="6" t="s">
        <v>10321</v>
      </c>
      <c r="J190" s="6" t="s">
        <v>11077</v>
      </c>
    </row>
    <row r="191" spans="7:17" x14ac:dyDescent="0.2">
      <c r="G191" s="6" t="s">
        <v>12508</v>
      </c>
      <c r="H191" s="6" t="s">
        <v>3429</v>
      </c>
      <c r="I191" s="6" t="s">
        <v>10321</v>
      </c>
      <c r="J191" s="6" t="s">
        <v>10321</v>
      </c>
    </row>
    <row r="192" spans="7:17" ht="22.5" x14ac:dyDescent="0.2">
      <c r="G192" s="6" t="s">
        <v>12508</v>
      </c>
      <c r="H192" s="6" t="s">
        <v>3429</v>
      </c>
      <c r="I192" s="6" t="s">
        <v>18263</v>
      </c>
      <c r="J192" s="6" t="s">
        <v>2110</v>
      </c>
    </row>
    <row r="193" spans="7:10" ht="22.5" x14ac:dyDescent="0.2">
      <c r="G193" s="6" t="s">
        <v>12508</v>
      </c>
      <c r="H193" s="6" t="s">
        <v>3429</v>
      </c>
      <c r="I193" s="6" t="s">
        <v>18263</v>
      </c>
      <c r="J193" s="6" t="s">
        <v>18263</v>
      </c>
    </row>
    <row r="194" spans="7:10" ht="22.5" x14ac:dyDescent="0.2">
      <c r="G194" s="6" t="s">
        <v>12508</v>
      </c>
      <c r="H194" s="6" t="s">
        <v>3429</v>
      </c>
      <c r="I194" s="6" t="s">
        <v>18263</v>
      </c>
      <c r="J194" s="6" t="s">
        <v>7647</v>
      </c>
    </row>
    <row r="195" spans="7:10" ht="22.5" x14ac:dyDescent="0.2">
      <c r="G195" s="6" t="s">
        <v>12508</v>
      </c>
      <c r="H195" s="6" t="s">
        <v>3429</v>
      </c>
      <c r="I195" s="6" t="s">
        <v>15181</v>
      </c>
      <c r="J195" s="6" t="s">
        <v>3697</v>
      </c>
    </row>
    <row r="196" spans="7:10" ht="22.5" x14ac:dyDescent="0.2">
      <c r="G196" s="6" t="s">
        <v>12508</v>
      </c>
      <c r="H196" s="6" t="s">
        <v>3429</v>
      </c>
      <c r="I196" s="6" t="s">
        <v>15181</v>
      </c>
      <c r="J196" s="6" t="s">
        <v>4402</v>
      </c>
    </row>
    <row r="197" spans="7:10" ht="22.5" x14ac:dyDescent="0.2">
      <c r="G197" s="6" t="s">
        <v>12508</v>
      </c>
      <c r="H197" s="6" t="s">
        <v>3429</v>
      </c>
      <c r="I197" s="6" t="s">
        <v>15181</v>
      </c>
      <c r="J197" s="6" t="s">
        <v>13887</v>
      </c>
    </row>
    <row r="198" spans="7:10" ht="22.5" x14ac:dyDescent="0.2">
      <c r="G198" s="6" t="s">
        <v>12508</v>
      </c>
      <c r="H198" s="6" t="s">
        <v>3429</v>
      </c>
      <c r="I198" s="6" t="s">
        <v>15181</v>
      </c>
      <c r="J198" s="6" t="s">
        <v>4716</v>
      </c>
    </row>
    <row r="199" spans="7:10" ht="22.5" x14ac:dyDescent="0.2">
      <c r="G199" s="6" t="s">
        <v>12508</v>
      </c>
      <c r="H199" s="6" t="s">
        <v>3429</v>
      </c>
      <c r="I199" s="6" t="s">
        <v>15181</v>
      </c>
      <c r="J199" s="6" t="s">
        <v>9209</v>
      </c>
    </row>
    <row r="200" spans="7:10" ht="22.5" x14ac:dyDescent="0.2">
      <c r="G200" s="6" t="s">
        <v>12508</v>
      </c>
      <c r="H200" s="6" t="s">
        <v>3429</v>
      </c>
      <c r="I200" s="6" t="s">
        <v>15181</v>
      </c>
      <c r="J200" s="6" t="s">
        <v>2863</v>
      </c>
    </row>
    <row r="201" spans="7:10" ht="22.5" x14ac:dyDescent="0.2">
      <c r="G201" s="6" t="s">
        <v>12508</v>
      </c>
      <c r="H201" s="6" t="s">
        <v>3429</v>
      </c>
      <c r="I201" s="6" t="s">
        <v>15181</v>
      </c>
      <c r="J201" s="6" t="s">
        <v>12285</v>
      </c>
    </row>
    <row r="202" spans="7:10" ht="22.5" x14ac:dyDescent="0.2">
      <c r="G202" s="6" t="s">
        <v>12508</v>
      </c>
      <c r="H202" s="6" t="s">
        <v>3429</v>
      </c>
      <c r="I202" s="6" t="s">
        <v>15181</v>
      </c>
      <c r="J202" s="6" t="s">
        <v>18632</v>
      </c>
    </row>
    <row r="203" spans="7:10" ht="22.5" x14ac:dyDescent="0.2">
      <c r="G203" s="6" t="s">
        <v>12508</v>
      </c>
      <c r="H203" s="6" t="s">
        <v>3429</v>
      </c>
      <c r="I203" s="6" t="s">
        <v>15181</v>
      </c>
      <c r="J203" s="6" t="s">
        <v>10597</v>
      </c>
    </row>
    <row r="204" spans="7:10" ht="22.5" x14ac:dyDescent="0.2">
      <c r="G204" s="6" t="s">
        <v>12508</v>
      </c>
      <c r="H204" s="6" t="s">
        <v>3429</v>
      </c>
      <c r="I204" s="6" t="s">
        <v>15181</v>
      </c>
      <c r="J204" s="6" t="s">
        <v>15557</v>
      </c>
    </row>
    <row r="205" spans="7:10" ht="22.5" x14ac:dyDescent="0.2">
      <c r="G205" s="6" t="s">
        <v>12508</v>
      </c>
      <c r="H205" s="6" t="s">
        <v>3429</v>
      </c>
      <c r="I205" s="6" t="s">
        <v>15181</v>
      </c>
      <c r="J205" s="6" t="s">
        <v>15181</v>
      </c>
    </row>
    <row r="206" spans="7:10" x14ac:dyDescent="0.2">
      <c r="G206" s="6" t="s">
        <v>12508</v>
      </c>
      <c r="H206" s="6" t="s">
        <v>3429</v>
      </c>
      <c r="I206" s="6" t="s">
        <v>13828</v>
      </c>
      <c r="J206" s="6" t="s">
        <v>12376</v>
      </c>
    </row>
    <row r="207" spans="7:10" x14ac:dyDescent="0.2">
      <c r="G207" s="6" t="s">
        <v>12508</v>
      </c>
      <c r="H207" s="6" t="s">
        <v>3429</v>
      </c>
      <c r="I207" s="6" t="s">
        <v>13828</v>
      </c>
      <c r="J207" s="6" t="s">
        <v>13828</v>
      </c>
    </row>
    <row r="208" spans="7:10" x14ac:dyDescent="0.2">
      <c r="G208" s="6" t="s">
        <v>5959</v>
      </c>
      <c r="H208" s="6" t="s">
        <v>5615</v>
      </c>
      <c r="I208" s="6" t="s">
        <v>14257</v>
      </c>
      <c r="J208" s="6" t="s">
        <v>9264</v>
      </c>
    </row>
    <row r="209" spans="7:10" x14ac:dyDescent="0.2">
      <c r="G209" s="6" t="s">
        <v>5959</v>
      </c>
      <c r="H209" s="6" t="s">
        <v>5615</v>
      </c>
      <c r="I209" s="6" t="s">
        <v>14257</v>
      </c>
      <c r="J209" s="6" t="s">
        <v>14257</v>
      </c>
    </row>
    <row r="210" spans="7:10" x14ac:dyDescent="0.2">
      <c r="G210" s="6" t="s">
        <v>5959</v>
      </c>
      <c r="H210" s="6" t="s">
        <v>5615</v>
      </c>
      <c r="I210" s="6" t="s">
        <v>7320</v>
      </c>
      <c r="J210" s="6" t="s">
        <v>15873</v>
      </c>
    </row>
    <row r="211" spans="7:10" x14ac:dyDescent="0.2">
      <c r="G211" s="6" t="s">
        <v>5959</v>
      </c>
      <c r="H211" s="6" t="s">
        <v>5615</v>
      </c>
      <c r="I211" s="6" t="s">
        <v>7320</v>
      </c>
      <c r="J211" s="6" t="s">
        <v>7320</v>
      </c>
    </row>
    <row r="212" spans="7:10" x14ac:dyDescent="0.2">
      <c r="G212" s="6" t="s">
        <v>5959</v>
      </c>
      <c r="H212" s="6" t="s">
        <v>5615</v>
      </c>
      <c r="I212" s="6" t="s">
        <v>12133</v>
      </c>
      <c r="J212" s="6" t="s">
        <v>17109</v>
      </c>
    </row>
    <row r="213" spans="7:10" x14ac:dyDescent="0.2">
      <c r="G213" s="6" t="s">
        <v>5959</v>
      </c>
      <c r="H213" s="6" t="s">
        <v>5615</v>
      </c>
      <c r="I213" s="6" t="s">
        <v>12133</v>
      </c>
      <c r="J213" s="6" t="s">
        <v>12133</v>
      </c>
    </row>
    <row r="214" spans="7:10" x14ac:dyDescent="0.2">
      <c r="G214" s="6" t="s">
        <v>5959</v>
      </c>
      <c r="H214" s="6" t="s">
        <v>5615</v>
      </c>
      <c r="I214" s="6" t="s">
        <v>5657</v>
      </c>
      <c r="J214" s="6" t="s">
        <v>7557</v>
      </c>
    </row>
    <row r="215" spans="7:10" x14ac:dyDescent="0.2">
      <c r="G215" s="6" t="s">
        <v>5959</v>
      </c>
      <c r="H215" s="6" t="s">
        <v>5615</v>
      </c>
      <c r="I215" s="6" t="s">
        <v>5657</v>
      </c>
      <c r="J215" s="6" t="s">
        <v>17740</v>
      </c>
    </row>
    <row r="216" spans="7:10" x14ac:dyDescent="0.2">
      <c r="G216" s="6" t="s">
        <v>5959</v>
      </c>
      <c r="H216" s="6" t="s">
        <v>5615</v>
      </c>
      <c r="I216" s="6" t="s">
        <v>5657</v>
      </c>
      <c r="J216" s="6" t="s">
        <v>14283</v>
      </c>
    </row>
    <row r="217" spans="7:10" x14ac:dyDescent="0.2">
      <c r="G217" s="6" t="s">
        <v>5959</v>
      </c>
      <c r="H217" s="6" t="s">
        <v>5615</v>
      </c>
      <c r="I217" s="6" t="s">
        <v>5657</v>
      </c>
      <c r="J217" s="6" t="s">
        <v>10313</v>
      </c>
    </row>
    <row r="218" spans="7:10" x14ac:dyDescent="0.2">
      <c r="G218" s="6" t="s">
        <v>5959</v>
      </c>
      <c r="H218" s="6" t="s">
        <v>5615</v>
      </c>
      <c r="I218" s="6" t="s">
        <v>5657</v>
      </c>
      <c r="J218" s="6" t="s">
        <v>878</v>
      </c>
    </row>
    <row r="219" spans="7:10" x14ac:dyDescent="0.2">
      <c r="G219" s="6" t="s">
        <v>5959</v>
      </c>
      <c r="H219" s="6" t="s">
        <v>5615</v>
      </c>
      <c r="I219" s="6" t="s">
        <v>5657</v>
      </c>
      <c r="J219" s="6" t="s">
        <v>5657</v>
      </c>
    </row>
    <row r="220" spans="7:10" x14ac:dyDescent="0.2">
      <c r="G220" s="6" t="s">
        <v>5959</v>
      </c>
      <c r="H220" s="6" t="s">
        <v>5615</v>
      </c>
      <c r="I220" s="6" t="s">
        <v>5657</v>
      </c>
      <c r="J220" s="6" t="s">
        <v>9131</v>
      </c>
    </row>
    <row r="221" spans="7:10" x14ac:dyDescent="0.2">
      <c r="G221" s="6" t="s">
        <v>5959</v>
      </c>
      <c r="H221" s="6" t="s">
        <v>5615</v>
      </c>
      <c r="I221" s="6" t="s">
        <v>13098</v>
      </c>
      <c r="J221" s="6" t="s">
        <v>13098</v>
      </c>
    </row>
    <row r="222" spans="7:10" x14ac:dyDescent="0.2">
      <c r="G222" s="6" t="s">
        <v>5959</v>
      </c>
      <c r="H222" s="6" t="s">
        <v>2698</v>
      </c>
      <c r="I222" s="6" t="s">
        <v>7100</v>
      </c>
      <c r="J222" s="6" t="s">
        <v>7100</v>
      </c>
    </row>
    <row r="223" spans="7:10" x14ac:dyDescent="0.2">
      <c r="G223" s="6" t="s">
        <v>5959</v>
      </c>
      <c r="H223" s="6" t="s">
        <v>2698</v>
      </c>
      <c r="I223" s="6" t="s">
        <v>10381</v>
      </c>
      <c r="J223" s="6" t="s">
        <v>10381</v>
      </c>
    </row>
    <row r="224" spans="7:10" x14ac:dyDescent="0.2">
      <c r="G224" s="6" t="s">
        <v>5959</v>
      </c>
      <c r="H224" s="6" t="s">
        <v>2698</v>
      </c>
      <c r="I224" s="6" t="s">
        <v>15448</v>
      </c>
      <c r="J224" s="6" t="s">
        <v>11214</v>
      </c>
    </row>
    <row r="225" spans="7:10" x14ac:dyDescent="0.2">
      <c r="G225" s="6" t="s">
        <v>5959</v>
      </c>
      <c r="H225" s="6" t="s">
        <v>2698</v>
      </c>
      <c r="I225" s="6" t="s">
        <v>15448</v>
      </c>
      <c r="J225" s="6" t="s">
        <v>15448</v>
      </c>
    </row>
    <row r="226" spans="7:10" x14ac:dyDescent="0.2">
      <c r="G226" s="6" t="s">
        <v>5959</v>
      </c>
      <c r="H226" s="6" t="s">
        <v>2698</v>
      </c>
      <c r="I226" s="6" t="s">
        <v>10075</v>
      </c>
      <c r="J226" s="6" t="s">
        <v>10075</v>
      </c>
    </row>
    <row r="227" spans="7:10" x14ac:dyDescent="0.2">
      <c r="G227" s="6" t="s">
        <v>5959</v>
      </c>
      <c r="H227" s="6" t="s">
        <v>2698</v>
      </c>
      <c r="I227" s="6" t="s">
        <v>10075</v>
      </c>
      <c r="J227" s="6" t="s">
        <v>663</v>
      </c>
    </row>
    <row r="228" spans="7:10" x14ac:dyDescent="0.2">
      <c r="G228" s="6" t="s">
        <v>5959</v>
      </c>
      <c r="H228" s="6" t="s">
        <v>2698</v>
      </c>
      <c r="I228" s="6" t="s">
        <v>5543</v>
      </c>
      <c r="J228" s="6" t="s">
        <v>5543</v>
      </c>
    </row>
    <row r="229" spans="7:10" x14ac:dyDescent="0.2">
      <c r="G229" s="6" t="s">
        <v>5959</v>
      </c>
      <c r="H229" s="6" t="s">
        <v>2698</v>
      </c>
      <c r="I229" s="6" t="s">
        <v>5543</v>
      </c>
      <c r="J229" s="6" t="s">
        <v>8436</v>
      </c>
    </row>
    <row r="230" spans="7:10" x14ac:dyDescent="0.2">
      <c r="G230" s="6" t="s">
        <v>5959</v>
      </c>
      <c r="H230" s="6" t="s">
        <v>2698</v>
      </c>
      <c r="I230" s="6" t="s">
        <v>11010</v>
      </c>
      <c r="J230" s="6" t="s">
        <v>5615</v>
      </c>
    </row>
    <row r="231" spans="7:10" x14ac:dyDescent="0.2">
      <c r="G231" s="6" t="s">
        <v>5959</v>
      </c>
      <c r="H231" s="6" t="s">
        <v>2698</v>
      </c>
      <c r="I231" s="6" t="s">
        <v>11010</v>
      </c>
      <c r="J231" s="6" t="s">
        <v>11010</v>
      </c>
    </row>
    <row r="232" spans="7:10" x14ac:dyDescent="0.2">
      <c r="G232" s="6" t="s">
        <v>5959</v>
      </c>
      <c r="H232" s="6" t="s">
        <v>2698</v>
      </c>
      <c r="I232" s="6" t="s">
        <v>4288</v>
      </c>
      <c r="J232" s="6" t="s">
        <v>4288</v>
      </c>
    </row>
    <row r="233" spans="7:10" x14ac:dyDescent="0.2">
      <c r="G233" s="6" t="s">
        <v>5959</v>
      </c>
      <c r="H233" s="6" t="s">
        <v>2698</v>
      </c>
      <c r="I233" s="6" t="s">
        <v>12929</v>
      </c>
      <c r="J233" s="6" t="s">
        <v>2859</v>
      </c>
    </row>
    <row r="234" spans="7:10" x14ac:dyDescent="0.2">
      <c r="G234" s="6" t="s">
        <v>5959</v>
      </c>
      <c r="H234" s="6" t="s">
        <v>2698</v>
      </c>
      <c r="I234" s="6" t="s">
        <v>12929</v>
      </c>
      <c r="J234" s="6" t="s">
        <v>12929</v>
      </c>
    </row>
    <row r="235" spans="7:10" x14ac:dyDescent="0.2">
      <c r="G235" s="6" t="s">
        <v>5959</v>
      </c>
      <c r="H235" s="6" t="s">
        <v>2698</v>
      </c>
      <c r="I235" s="6" t="s">
        <v>4564</v>
      </c>
      <c r="J235" s="6" t="s">
        <v>4564</v>
      </c>
    </row>
    <row r="236" spans="7:10" ht="22.5" x14ac:dyDescent="0.2">
      <c r="G236" s="6" t="s">
        <v>5959</v>
      </c>
      <c r="H236" s="6" t="s">
        <v>2698</v>
      </c>
      <c r="I236" s="6" t="s">
        <v>11268</v>
      </c>
      <c r="J236" s="6" t="s">
        <v>5026</v>
      </c>
    </row>
    <row r="237" spans="7:10" ht="22.5" x14ac:dyDescent="0.2">
      <c r="G237" s="6" t="s">
        <v>5959</v>
      </c>
      <c r="H237" s="6" t="s">
        <v>2698</v>
      </c>
      <c r="I237" s="6" t="s">
        <v>11268</v>
      </c>
      <c r="J237" s="6" t="s">
        <v>7185</v>
      </c>
    </row>
    <row r="238" spans="7:10" ht="22.5" x14ac:dyDescent="0.2">
      <c r="G238" s="6" t="s">
        <v>5959</v>
      </c>
      <c r="H238" s="6" t="s">
        <v>2698</v>
      </c>
      <c r="I238" s="6" t="s">
        <v>11268</v>
      </c>
      <c r="J238" s="6" t="s">
        <v>11268</v>
      </c>
    </row>
    <row r="239" spans="7:10" ht="22.5" x14ac:dyDescent="0.2">
      <c r="G239" s="6" t="s">
        <v>5959</v>
      </c>
      <c r="H239" s="6" t="s">
        <v>2698</v>
      </c>
      <c r="I239" s="6" t="s">
        <v>11268</v>
      </c>
      <c r="J239" s="6" t="s">
        <v>17575</v>
      </c>
    </row>
    <row r="240" spans="7:10" x14ac:dyDescent="0.2">
      <c r="G240" s="6" t="s">
        <v>5959</v>
      </c>
      <c r="H240" s="6" t="s">
        <v>2698</v>
      </c>
      <c r="I240" s="6" t="s">
        <v>1400</v>
      </c>
      <c r="J240" s="6" t="s">
        <v>976</v>
      </c>
    </row>
    <row r="241" spans="7:10" x14ac:dyDescent="0.2">
      <c r="G241" s="6" t="s">
        <v>5959</v>
      </c>
      <c r="H241" s="6" t="s">
        <v>2698</v>
      </c>
      <c r="I241" s="6" t="s">
        <v>1400</v>
      </c>
      <c r="J241" s="6" t="s">
        <v>9031</v>
      </c>
    </row>
    <row r="242" spans="7:10" x14ac:dyDescent="0.2">
      <c r="G242" s="6" t="s">
        <v>5959</v>
      </c>
      <c r="H242" s="6" t="s">
        <v>2698</v>
      </c>
      <c r="I242" s="6" t="s">
        <v>1400</v>
      </c>
      <c r="J242" s="6" t="s">
        <v>18686</v>
      </c>
    </row>
    <row r="243" spans="7:10" x14ac:dyDescent="0.2">
      <c r="G243" s="6" t="s">
        <v>5959</v>
      </c>
      <c r="H243" s="6" t="s">
        <v>2698</v>
      </c>
      <c r="I243" s="6" t="s">
        <v>1400</v>
      </c>
      <c r="J243" s="6" t="s">
        <v>1400</v>
      </c>
    </row>
    <row r="244" spans="7:10" x14ac:dyDescent="0.2">
      <c r="G244" s="6" t="s">
        <v>5959</v>
      </c>
      <c r="H244" s="6" t="s">
        <v>12706</v>
      </c>
      <c r="I244" s="6" t="s">
        <v>8767</v>
      </c>
      <c r="J244" s="6" t="s">
        <v>14192</v>
      </c>
    </row>
    <row r="245" spans="7:10" x14ac:dyDescent="0.2">
      <c r="G245" s="6" t="s">
        <v>5959</v>
      </c>
      <c r="H245" s="6" t="s">
        <v>12706</v>
      </c>
      <c r="I245" s="6" t="s">
        <v>8767</v>
      </c>
      <c r="J245" s="6" t="s">
        <v>8767</v>
      </c>
    </row>
    <row r="246" spans="7:10" x14ac:dyDescent="0.2">
      <c r="G246" s="6" t="s">
        <v>5959</v>
      </c>
      <c r="H246" s="6" t="s">
        <v>12706</v>
      </c>
      <c r="I246" s="6" t="s">
        <v>8767</v>
      </c>
      <c r="J246" s="6" t="s">
        <v>3012</v>
      </c>
    </row>
    <row r="247" spans="7:10" x14ac:dyDescent="0.2">
      <c r="G247" s="6" t="s">
        <v>5959</v>
      </c>
      <c r="H247" s="6" t="s">
        <v>12706</v>
      </c>
      <c r="I247" s="6" t="s">
        <v>11025</v>
      </c>
      <c r="J247" s="6" t="s">
        <v>11025</v>
      </c>
    </row>
    <row r="248" spans="7:10" x14ac:dyDescent="0.2">
      <c r="G248" s="6" t="s">
        <v>5959</v>
      </c>
      <c r="H248" s="6" t="s">
        <v>12706</v>
      </c>
      <c r="I248" s="6" t="s">
        <v>11025</v>
      </c>
      <c r="J248" s="6" t="s">
        <v>17507</v>
      </c>
    </row>
    <row r="249" spans="7:10" x14ac:dyDescent="0.2">
      <c r="G249" s="6" t="s">
        <v>5959</v>
      </c>
      <c r="H249" s="6" t="s">
        <v>12706</v>
      </c>
      <c r="I249" s="6" t="s">
        <v>5606</v>
      </c>
      <c r="J249" s="6" t="s">
        <v>15670</v>
      </c>
    </row>
    <row r="250" spans="7:10" x14ac:dyDescent="0.2">
      <c r="G250" s="6" t="s">
        <v>5959</v>
      </c>
      <c r="H250" s="6" t="s">
        <v>12706</v>
      </c>
      <c r="I250" s="6" t="s">
        <v>5606</v>
      </c>
      <c r="J250" s="6" t="s">
        <v>7714</v>
      </c>
    </row>
    <row r="251" spans="7:10" x14ac:dyDescent="0.2">
      <c r="G251" s="6" t="s">
        <v>5959</v>
      </c>
      <c r="H251" s="6" t="s">
        <v>12706</v>
      </c>
      <c r="I251" s="6" t="s">
        <v>5606</v>
      </c>
      <c r="J251" s="6" t="s">
        <v>5606</v>
      </c>
    </row>
    <row r="252" spans="7:10" x14ac:dyDescent="0.2">
      <c r="G252" s="6" t="s">
        <v>5959</v>
      </c>
      <c r="H252" s="6" t="s">
        <v>12706</v>
      </c>
      <c r="I252" s="6" t="s">
        <v>10765</v>
      </c>
      <c r="J252" s="6" t="s">
        <v>10765</v>
      </c>
    </row>
    <row r="253" spans="7:10" x14ac:dyDescent="0.2">
      <c r="G253" s="6" t="s">
        <v>5959</v>
      </c>
      <c r="H253" s="6" t="s">
        <v>12706</v>
      </c>
      <c r="I253" s="6" t="s">
        <v>14794</v>
      </c>
      <c r="J253" s="6" t="s">
        <v>14794</v>
      </c>
    </row>
    <row r="254" spans="7:10" x14ac:dyDescent="0.2">
      <c r="G254" s="6" t="s">
        <v>5959</v>
      </c>
      <c r="H254" s="6" t="s">
        <v>12706</v>
      </c>
      <c r="I254" s="6" t="s">
        <v>11957</v>
      </c>
      <c r="J254" s="6" t="s">
        <v>2410</v>
      </c>
    </row>
    <row r="255" spans="7:10" x14ac:dyDescent="0.2">
      <c r="G255" s="6" t="s">
        <v>5959</v>
      </c>
      <c r="H255" s="6" t="s">
        <v>12706</v>
      </c>
      <c r="I255" s="6" t="s">
        <v>11957</v>
      </c>
      <c r="J255" s="6" t="s">
        <v>11957</v>
      </c>
    </row>
    <row r="256" spans="7:10" x14ac:dyDescent="0.2">
      <c r="G256" s="6" t="s">
        <v>5959</v>
      </c>
      <c r="H256" s="6" t="s">
        <v>18822</v>
      </c>
      <c r="I256" s="6" t="s">
        <v>10496</v>
      </c>
      <c r="J256" s="6" t="s">
        <v>14375</v>
      </c>
    </row>
    <row r="257" spans="7:10" x14ac:dyDescent="0.2">
      <c r="G257" s="6" t="s">
        <v>5959</v>
      </c>
      <c r="H257" s="6" t="s">
        <v>18822</v>
      </c>
      <c r="I257" s="6" t="s">
        <v>10496</v>
      </c>
      <c r="J257" s="6" t="s">
        <v>10496</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18604</v>
      </c>
    </row>
    <row r="264" spans="7:10" ht="22.5" x14ac:dyDescent="0.2">
      <c r="G264" s="6" t="s">
        <v>16543</v>
      </c>
      <c r="H264" s="6" t="s">
        <v>16565</v>
      </c>
      <c r="I264" s="6" t="s">
        <v>3652</v>
      </c>
      <c r="J264" s="6" t="s">
        <v>7326</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8705</v>
      </c>
      <c r="I267" s="6" t="s">
        <v>7216</v>
      </c>
      <c r="J267" s="6" t="s">
        <v>7216</v>
      </c>
    </row>
    <row r="268" spans="7:10" x14ac:dyDescent="0.2">
      <c r="G268" s="6" t="s">
        <v>16543</v>
      </c>
      <c r="H268" s="6" t="s">
        <v>8705</v>
      </c>
      <c r="I268" s="6" t="s">
        <v>8705</v>
      </c>
      <c r="J268" s="6" t="s">
        <v>9347</v>
      </c>
    </row>
    <row r="269" spans="7:10" x14ac:dyDescent="0.2">
      <c r="G269" s="6" t="s">
        <v>16543</v>
      </c>
      <c r="H269" s="6" t="s">
        <v>8705</v>
      </c>
      <c r="I269" s="6" t="s">
        <v>8705</v>
      </c>
      <c r="J269" s="6" t="s">
        <v>18795</v>
      </c>
    </row>
    <row r="270" spans="7:10" x14ac:dyDescent="0.2">
      <c r="G270" s="6" t="s">
        <v>16543</v>
      </c>
      <c r="H270" s="6" t="s">
        <v>8705</v>
      </c>
      <c r="I270" s="6" t="s">
        <v>8705</v>
      </c>
      <c r="J270" s="6" t="s">
        <v>13101</v>
      </c>
    </row>
    <row r="271" spans="7:10" x14ac:dyDescent="0.2">
      <c r="G271" s="6" t="s">
        <v>16543</v>
      </c>
      <c r="H271" s="6" t="s">
        <v>8705</v>
      </c>
      <c r="I271" s="6" t="s">
        <v>8705</v>
      </c>
      <c r="J271" s="6" t="s">
        <v>8705</v>
      </c>
    </row>
    <row r="272" spans="7:10" x14ac:dyDescent="0.2">
      <c r="G272" s="6" t="s">
        <v>16543</v>
      </c>
      <c r="H272" s="6" t="s">
        <v>8705</v>
      </c>
      <c r="I272" s="6" t="s">
        <v>17689</v>
      </c>
      <c r="J272" s="6" t="s">
        <v>17689</v>
      </c>
    </row>
    <row r="273" spans="7:10" ht="22.5" x14ac:dyDescent="0.2">
      <c r="G273" s="6" t="s">
        <v>16543</v>
      </c>
      <c r="H273" s="6" t="s">
        <v>8705</v>
      </c>
      <c r="I273" s="6" t="s">
        <v>15468</v>
      </c>
      <c r="J273" s="6" t="s">
        <v>8563</v>
      </c>
    </row>
    <row r="274" spans="7:10" ht="22.5" x14ac:dyDescent="0.2">
      <c r="G274" s="6" t="s">
        <v>16543</v>
      </c>
      <c r="H274" s="6" t="s">
        <v>8705</v>
      </c>
      <c r="I274" s="6" t="s">
        <v>15468</v>
      </c>
      <c r="J274" s="6" t="s">
        <v>13888</v>
      </c>
    </row>
    <row r="275" spans="7:10" ht="22.5" x14ac:dyDescent="0.2">
      <c r="G275" s="6" t="s">
        <v>16543</v>
      </c>
      <c r="H275" s="6" t="s">
        <v>8705</v>
      </c>
      <c r="I275" s="6" t="s">
        <v>15468</v>
      </c>
      <c r="J275" s="6" t="s">
        <v>15468</v>
      </c>
    </row>
    <row r="276" spans="7:10" x14ac:dyDescent="0.2">
      <c r="G276" s="6" t="s">
        <v>16543</v>
      </c>
      <c r="H276" s="6" t="s">
        <v>8705</v>
      </c>
      <c r="I276" s="6" t="s">
        <v>4525</v>
      </c>
      <c r="J276" s="6" t="s">
        <v>6442</v>
      </c>
    </row>
    <row r="277" spans="7:10" x14ac:dyDescent="0.2">
      <c r="G277" s="6" t="s">
        <v>16543</v>
      </c>
      <c r="H277" s="6" t="s">
        <v>8705</v>
      </c>
      <c r="I277" s="6" t="s">
        <v>4525</v>
      </c>
      <c r="J277" s="6" t="s">
        <v>677</v>
      </c>
    </row>
    <row r="278" spans="7:10" x14ac:dyDescent="0.2">
      <c r="G278" s="6" t="s">
        <v>16543</v>
      </c>
      <c r="H278" s="6" t="s">
        <v>8705</v>
      </c>
      <c r="I278" s="6" t="s">
        <v>4525</v>
      </c>
      <c r="J278" s="6" t="s">
        <v>4525</v>
      </c>
    </row>
    <row r="279" spans="7:10" ht="22.5" x14ac:dyDescent="0.2">
      <c r="G279" s="6" t="s">
        <v>16543</v>
      </c>
      <c r="H279" s="6" t="s">
        <v>9645</v>
      </c>
      <c r="I279" s="6" t="s">
        <v>8848</v>
      </c>
      <c r="J279" s="6" t="s">
        <v>8848</v>
      </c>
    </row>
    <row r="280" spans="7:10" ht="22.5" x14ac:dyDescent="0.2">
      <c r="G280" s="6" t="s">
        <v>16543</v>
      </c>
      <c r="H280" s="6" t="s">
        <v>9645</v>
      </c>
      <c r="I280" s="6" t="s">
        <v>17993</v>
      </c>
      <c r="J280" s="6" t="s">
        <v>17993</v>
      </c>
    </row>
    <row r="281" spans="7:10" ht="22.5" x14ac:dyDescent="0.2">
      <c r="G281" s="6" t="s">
        <v>16543</v>
      </c>
      <c r="H281" s="6" t="s">
        <v>9645</v>
      </c>
      <c r="I281" s="6" t="s">
        <v>11294</v>
      </c>
      <c r="J281" s="6" t="s">
        <v>11294</v>
      </c>
    </row>
    <row r="282" spans="7:10" ht="22.5" x14ac:dyDescent="0.2">
      <c r="G282" s="6" t="s">
        <v>16543</v>
      </c>
      <c r="H282" s="6" t="s">
        <v>9645</v>
      </c>
      <c r="I282" s="6" t="s">
        <v>13248</v>
      </c>
      <c r="J282" s="6" t="s">
        <v>13248</v>
      </c>
    </row>
    <row r="283" spans="7:10" ht="22.5" x14ac:dyDescent="0.2">
      <c r="G283" s="6" t="s">
        <v>16543</v>
      </c>
      <c r="H283" s="6" t="s">
        <v>9645</v>
      </c>
      <c r="I283" s="6" t="s">
        <v>16998</v>
      </c>
      <c r="J283" s="6" t="s">
        <v>5589</v>
      </c>
    </row>
    <row r="284" spans="7:10" ht="22.5" x14ac:dyDescent="0.2">
      <c r="G284" s="6" t="s">
        <v>16543</v>
      </c>
      <c r="H284" s="6" t="s">
        <v>9645</v>
      </c>
      <c r="I284" s="6" t="s">
        <v>16998</v>
      </c>
      <c r="J284" s="6" t="s">
        <v>15288</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14450</v>
      </c>
      <c r="I288" s="6" t="s">
        <v>5996</v>
      </c>
      <c r="J288" s="6" t="s">
        <v>5996</v>
      </c>
    </row>
    <row r="289" spans="7:10" ht="22.5" x14ac:dyDescent="0.2">
      <c r="G289" s="6" t="s">
        <v>3080</v>
      </c>
      <c r="H289" s="6" t="s">
        <v>14450</v>
      </c>
      <c r="I289" s="6" t="s">
        <v>5996</v>
      </c>
      <c r="J289" s="6" t="s">
        <v>17316</v>
      </c>
    </row>
    <row r="290" spans="7:10" ht="22.5" x14ac:dyDescent="0.2">
      <c r="G290" s="6" t="s">
        <v>3080</v>
      </c>
      <c r="H290" s="6" t="s">
        <v>14450</v>
      </c>
      <c r="I290" s="6" t="s">
        <v>4764</v>
      </c>
      <c r="J290" s="6" t="s">
        <v>4764</v>
      </c>
    </row>
    <row r="291" spans="7:10" ht="22.5" x14ac:dyDescent="0.2">
      <c r="G291" s="6" t="s">
        <v>3080</v>
      </c>
      <c r="H291" s="6" t="s">
        <v>14450</v>
      </c>
      <c r="I291" s="6" t="s">
        <v>4764</v>
      </c>
      <c r="J291" s="6" t="s">
        <v>2848</v>
      </c>
    </row>
    <row r="292" spans="7:10" ht="22.5" x14ac:dyDescent="0.2">
      <c r="G292" s="6" t="s">
        <v>3080</v>
      </c>
      <c r="H292" s="6" t="s">
        <v>14450</v>
      </c>
      <c r="I292" s="6" t="s">
        <v>14366</v>
      </c>
      <c r="J292" s="6" t="s">
        <v>14366</v>
      </c>
    </row>
    <row r="293" spans="7:10" ht="22.5" x14ac:dyDescent="0.2">
      <c r="G293" s="6" t="s">
        <v>3080</v>
      </c>
      <c r="H293" s="6" t="s">
        <v>14450</v>
      </c>
      <c r="I293" s="6" t="s">
        <v>14366</v>
      </c>
      <c r="J293" s="6" t="s">
        <v>10329</v>
      </c>
    </row>
    <row r="294" spans="7:10" ht="22.5" x14ac:dyDescent="0.2">
      <c r="G294" s="6" t="s">
        <v>3080</v>
      </c>
      <c r="H294" s="6" t="s">
        <v>14450</v>
      </c>
      <c r="I294" s="6" t="s">
        <v>14366</v>
      </c>
      <c r="J294" s="6" t="s">
        <v>73</v>
      </c>
    </row>
    <row r="295" spans="7:10" ht="22.5" x14ac:dyDescent="0.2">
      <c r="G295" s="6" t="s">
        <v>3080</v>
      </c>
      <c r="H295" s="6" t="s">
        <v>14450</v>
      </c>
      <c r="I295" s="6" t="s">
        <v>11468</v>
      </c>
      <c r="J295" s="6" t="s">
        <v>9411</v>
      </c>
    </row>
    <row r="296" spans="7:10" ht="22.5" x14ac:dyDescent="0.2">
      <c r="G296" s="6" t="s">
        <v>3080</v>
      </c>
      <c r="H296" s="6" t="s">
        <v>14450</v>
      </c>
      <c r="I296" s="6" t="s">
        <v>11468</v>
      </c>
      <c r="J296" s="6" t="s">
        <v>11860</v>
      </c>
    </row>
    <row r="297" spans="7:10" ht="22.5" x14ac:dyDescent="0.2">
      <c r="G297" s="6" t="s">
        <v>3080</v>
      </c>
      <c r="H297" s="6" t="s">
        <v>14450</v>
      </c>
      <c r="I297" s="6" t="s">
        <v>11468</v>
      </c>
      <c r="J297" s="6" t="s">
        <v>11468</v>
      </c>
    </row>
    <row r="298" spans="7:10" ht="22.5" x14ac:dyDescent="0.2">
      <c r="G298" s="6" t="s">
        <v>3080</v>
      </c>
      <c r="H298" s="6" t="s">
        <v>14450</v>
      </c>
      <c r="I298" s="6" t="s">
        <v>4622</v>
      </c>
      <c r="J298" s="6" t="s">
        <v>6159</v>
      </c>
    </row>
    <row r="299" spans="7:10" ht="22.5" x14ac:dyDescent="0.2">
      <c r="G299" s="6" t="s">
        <v>3080</v>
      </c>
      <c r="H299" s="6" t="s">
        <v>14450</v>
      </c>
      <c r="I299" s="6" t="s">
        <v>4622</v>
      </c>
      <c r="J299" s="6" t="s">
        <v>4622</v>
      </c>
    </row>
    <row r="300" spans="7:10" ht="22.5" x14ac:dyDescent="0.2">
      <c r="G300" s="6" t="s">
        <v>3080</v>
      </c>
      <c r="H300" s="6" t="s">
        <v>14450</v>
      </c>
      <c r="I300" s="6" t="s">
        <v>6000</v>
      </c>
      <c r="J300" s="6" t="s">
        <v>3380</v>
      </c>
    </row>
    <row r="301" spans="7:10" ht="22.5" x14ac:dyDescent="0.2">
      <c r="G301" s="6" t="s">
        <v>3080</v>
      </c>
      <c r="H301" s="6" t="s">
        <v>14450</v>
      </c>
      <c r="I301" s="6" t="s">
        <v>6000</v>
      </c>
      <c r="J301" s="6" t="s">
        <v>6000</v>
      </c>
    </row>
    <row r="302" spans="7:10" ht="22.5" x14ac:dyDescent="0.2">
      <c r="G302" s="6" t="s">
        <v>3080</v>
      </c>
      <c r="H302" s="6" t="s">
        <v>14450</v>
      </c>
      <c r="I302" s="6" t="s">
        <v>4637</v>
      </c>
      <c r="J302" s="6" t="s">
        <v>4637</v>
      </c>
    </row>
    <row r="303" spans="7:10" ht="22.5" x14ac:dyDescent="0.2">
      <c r="G303" s="6" t="s">
        <v>18355</v>
      </c>
      <c r="H303" s="6" t="s">
        <v>6674</v>
      </c>
      <c r="I303" s="6" t="s">
        <v>51</v>
      </c>
      <c r="J303" s="6" t="s">
        <v>51</v>
      </c>
    </row>
    <row r="304" spans="7:10" ht="22.5" x14ac:dyDescent="0.2">
      <c r="G304" s="6" t="s">
        <v>18355</v>
      </c>
      <c r="H304" s="6" t="s">
        <v>6674</v>
      </c>
      <c r="I304" s="6" t="s">
        <v>51</v>
      </c>
      <c r="J304" s="6" t="s">
        <v>3924</v>
      </c>
    </row>
    <row r="305" spans="7:10" ht="22.5" x14ac:dyDescent="0.2">
      <c r="G305" s="6" t="s">
        <v>18355</v>
      </c>
      <c r="H305" s="6" t="s">
        <v>6674</v>
      </c>
      <c r="I305" s="6" t="s">
        <v>51</v>
      </c>
      <c r="J305" s="6" t="s">
        <v>5596</v>
      </c>
    </row>
    <row r="306" spans="7:10" ht="22.5" x14ac:dyDescent="0.2">
      <c r="G306" s="6" t="s">
        <v>18355</v>
      </c>
      <c r="H306" s="6" t="s">
        <v>6674</v>
      </c>
      <c r="I306" s="6" t="s">
        <v>51</v>
      </c>
      <c r="J306" s="6" t="s">
        <v>16178</v>
      </c>
    </row>
    <row r="307" spans="7:10" ht="22.5" x14ac:dyDescent="0.2">
      <c r="G307" s="6" t="s">
        <v>18355</v>
      </c>
      <c r="H307" s="6" t="s">
        <v>6674</v>
      </c>
      <c r="I307" s="6" t="s">
        <v>51</v>
      </c>
      <c r="J307" s="6" t="s">
        <v>9377</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3931</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2410</v>
      </c>
      <c r="J313" s="6" t="s">
        <v>2410</v>
      </c>
    </row>
    <row r="314" spans="7:10" x14ac:dyDescent="0.2">
      <c r="G314" s="6" t="s">
        <v>18355</v>
      </c>
      <c r="H314" s="6" t="s">
        <v>6674</v>
      </c>
      <c r="I314" s="6" t="s">
        <v>9654</v>
      </c>
      <c r="J314" s="6" t="s">
        <v>9654</v>
      </c>
    </row>
    <row r="315" spans="7:10" x14ac:dyDescent="0.2">
      <c r="G315" s="6" t="s">
        <v>18355</v>
      </c>
      <c r="H315" s="6" t="s">
        <v>6674</v>
      </c>
      <c r="I315" s="6" t="s">
        <v>9654</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14747</v>
      </c>
    </row>
    <row r="319" spans="7:10" ht="22.5" x14ac:dyDescent="0.2">
      <c r="G319" s="6" t="s">
        <v>18355</v>
      </c>
      <c r="H319" s="6" t="s">
        <v>6674</v>
      </c>
      <c r="I319" s="6" t="s">
        <v>868</v>
      </c>
      <c r="J319" s="6" t="s">
        <v>17485</v>
      </c>
    </row>
    <row r="320" spans="7:10" ht="22.5" x14ac:dyDescent="0.2">
      <c r="G320" s="6" t="s">
        <v>18355</v>
      </c>
      <c r="H320" s="6" t="s">
        <v>6674</v>
      </c>
      <c r="I320" s="6" t="s">
        <v>868</v>
      </c>
      <c r="J320" s="6" t="s">
        <v>2920</v>
      </c>
    </row>
    <row r="321" spans="7:10" ht="22.5" x14ac:dyDescent="0.2">
      <c r="G321" s="6" t="s">
        <v>18355</v>
      </c>
      <c r="H321" s="6" t="s">
        <v>6674</v>
      </c>
      <c r="I321" s="6" t="s">
        <v>868</v>
      </c>
      <c r="J321" s="6" t="s">
        <v>18453</v>
      </c>
    </row>
    <row r="322" spans="7:10" ht="22.5" x14ac:dyDescent="0.2">
      <c r="G322" s="6" t="s">
        <v>18355</v>
      </c>
      <c r="H322" s="6" t="s">
        <v>6674</v>
      </c>
      <c r="I322" s="6" t="s">
        <v>868</v>
      </c>
      <c r="J322" s="6" t="s">
        <v>13630</v>
      </c>
    </row>
    <row r="323" spans="7:10" ht="22.5" x14ac:dyDescent="0.2">
      <c r="G323" s="6" t="s">
        <v>18355</v>
      </c>
      <c r="H323" s="6" t="s">
        <v>6674</v>
      </c>
      <c r="I323" s="6" t="s">
        <v>868</v>
      </c>
      <c r="J323" s="6" t="s">
        <v>868</v>
      </c>
    </row>
    <row r="324" spans="7:10" x14ac:dyDescent="0.2">
      <c r="G324" s="6" t="s">
        <v>18355</v>
      </c>
      <c r="H324" s="6" t="s">
        <v>6674</v>
      </c>
      <c r="I324" s="6" t="s">
        <v>14656</v>
      </c>
      <c r="J324" s="6" t="s">
        <v>14656</v>
      </c>
    </row>
    <row r="325" spans="7:10" x14ac:dyDescent="0.2">
      <c r="G325" s="6" t="s">
        <v>18355</v>
      </c>
      <c r="H325" s="6" t="s">
        <v>6674</v>
      </c>
      <c r="I325" s="6" t="s">
        <v>2227</v>
      </c>
      <c r="J325" s="6" t="s">
        <v>3697</v>
      </c>
    </row>
    <row r="326" spans="7:10" x14ac:dyDescent="0.2">
      <c r="G326" s="6" t="s">
        <v>18355</v>
      </c>
      <c r="H326" s="6" t="s">
        <v>6674</v>
      </c>
      <c r="I326" s="6" t="s">
        <v>2227</v>
      </c>
      <c r="J326" s="6" t="s">
        <v>2227</v>
      </c>
    </row>
    <row r="327" spans="7:10" x14ac:dyDescent="0.2">
      <c r="G327" s="6" t="s">
        <v>18355</v>
      </c>
      <c r="H327" s="6" t="s">
        <v>6674</v>
      </c>
      <c r="I327" s="6" t="s">
        <v>12423</v>
      </c>
      <c r="J327" s="6" t="s">
        <v>7229</v>
      </c>
    </row>
    <row r="328" spans="7:10" x14ac:dyDescent="0.2">
      <c r="G328" s="6" t="s">
        <v>18355</v>
      </c>
      <c r="H328" s="6" t="s">
        <v>6674</v>
      </c>
      <c r="I328" s="6" t="s">
        <v>12423</v>
      </c>
      <c r="J328" s="6" t="s">
        <v>4285</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11181</v>
      </c>
      <c r="J331" s="6" t="s">
        <v>4435</v>
      </c>
    </row>
    <row r="332" spans="7:10" x14ac:dyDescent="0.2">
      <c r="G332" s="6" t="s">
        <v>18355</v>
      </c>
      <c r="H332" s="6" t="s">
        <v>6674</v>
      </c>
      <c r="I332" s="6" t="s">
        <v>11181</v>
      </c>
      <c r="J332" s="6" t="s">
        <v>11641</v>
      </c>
    </row>
    <row r="333" spans="7:10" x14ac:dyDescent="0.2">
      <c r="G333" s="6" t="s">
        <v>18355</v>
      </c>
      <c r="H333" s="6" t="s">
        <v>6674</v>
      </c>
      <c r="I333" s="6" t="s">
        <v>11181</v>
      </c>
      <c r="J333" s="6" t="s">
        <v>16933</v>
      </c>
    </row>
    <row r="334" spans="7:10" x14ac:dyDescent="0.2">
      <c r="G334" s="6" t="s">
        <v>18355</v>
      </c>
      <c r="H334" s="6" t="s">
        <v>6674</v>
      </c>
      <c r="I334" s="6" t="s">
        <v>11181</v>
      </c>
      <c r="J334" s="6" t="s">
        <v>11181</v>
      </c>
    </row>
    <row r="335" spans="7:10" x14ac:dyDescent="0.2">
      <c r="G335" s="6" t="s">
        <v>18355</v>
      </c>
      <c r="H335" s="6" t="s">
        <v>5155</v>
      </c>
      <c r="I335" s="6" t="s">
        <v>9104</v>
      </c>
      <c r="J335" s="6" t="s">
        <v>9104</v>
      </c>
    </row>
    <row r="336" spans="7:10" x14ac:dyDescent="0.2">
      <c r="G336" s="6" t="s">
        <v>18355</v>
      </c>
      <c r="H336" s="6" t="s">
        <v>5155</v>
      </c>
      <c r="I336" s="6" t="s">
        <v>9104</v>
      </c>
      <c r="J336" s="6" t="s">
        <v>12602</v>
      </c>
    </row>
    <row r="337" spans="7:10" x14ac:dyDescent="0.2">
      <c r="G337" s="6" t="s">
        <v>18355</v>
      </c>
      <c r="H337" s="6" t="s">
        <v>5155</v>
      </c>
      <c r="I337" s="6" t="s">
        <v>9104</v>
      </c>
      <c r="J337" s="6" t="s">
        <v>14361</v>
      </c>
    </row>
    <row r="338" spans="7:10" x14ac:dyDescent="0.2">
      <c r="G338" s="6" t="s">
        <v>18355</v>
      </c>
      <c r="H338" s="6" t="s">
        <v>5155</v>
      </c>
      <c r="I338" s="6" t="s">
        <v>9104</v>
      </c>
      <c r="J338" s="6" t="s">
        <v>12416</v>
      </c>
    </row>
    <row r="339" spans="7:10" x14ac:dyDescent="0.2">
      <c r="G339" s="6" t="s">
        <v>18355</v>
      </c>
      <c r="H339" s="6" t="s">
        <v>5155</v>
      </c>
      <c r="I339" s="6" t="s">
        <v>9104</v>
      </c>
      <c r="J339" s="6" t="s">
        <v>16456</v>
      </c>
    </row>
    <row r="340" spans="7:10" x14ac:dyDescent="0.2">
      <c r="G340" s="6" t="s">
        <v>18355</v>
      </c>
      <c r="H340" s="6" t="s">
        <v>5155</v>
      </c>
      <c r="I340" s="6" t="s">
        <v>9104</v>
      </c>
      <c r="J340" s="6" t="s">
        <v>4889</v>
      </c>
    </row>
    <row r="341" spans="7:10" x14ac:dyDescent="0.2">
      <c r="G341" s="6" t="s">
        <v>18355</v>
      </c>
      <c r="H341" s="6" t="s">
        <v>5155</v>
      </c>
      <c r="I341" s="6" t="s">
        <v>9104</v>
      </c>
      <c r="J341" s="6" t="s">
        <v>16703</v>
      </c>
    </row>
    <row r="342" spans="7:10" x14ac:dyDescent="0.2">
      <c r="G342" s="6" t="s">
        <v>18355</v>
      </c>
      <c r="H342" s="6" t="s">
        <v>5155</v>
      </c>
      <c r="I342" s="6" t="s">
        <v>9104</v>
      </c>
      <c r="J342" s="6" t="s">
        <v>16648</v>
      </c>
    </row>
    <row r="343" spans="7:10" x14ac:dyDescent="0.2">
      <c r="G343" s="6" t="s">
        <v>18355</v>
      </c>
      <c r="H343" s="6" t="s">
        <v>5155</v>
      </c>
      <c r="I343" s="6" t="s">
        <v>9104</v>
      </c>
      <c r="J343" s="6" t="s">
        <v>6290</v>
      </c>
    </row>
    <row r="344" spans="7:10" x14ac:dyDescent="0.2">
      <c r="G344" s="6" t="s">
        <v>18355</v>
      </c>
      <c r="H344" s="6" t="s">
        <v>5155</v>
      </c>
      <c r="I344" s="6" t="s">
        <v>9104</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7339</v>
      </c>
    </row>
    <row r="347" spans="7:10" x14ac:dyDescent="0.2">
      <c r="G347" s="6" t="s">
        <v>18355</v>
      </c>
      <c r="H347" s="6" t="s">
        <v>5155</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5864</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16186</v>
      </c>
      <c r="J352" s="6" t="s">
        <v>16186</v>
      </c>
    </row>
    <row r="353" spans="7:10" ht="22.5" x14ac:dyDescent="0.2">
      <c r="G353" s="6" t="s">
        <v>18355</v>
      </c>
      <c r="H353" s="6" t="s">
        <v>15160</v>
      </c>
      <c r="I353" s="6" t="s">
        <v>12499</v>
      </c>
      <c r="J353" s="6" t="s">
        <v>12499</v>
      </c>
    </row>
    <row r="354" spans="7:10" x14ac:dyDescent="0.2">
      <c r="G354" s="6" t="s">
        <v>18355</v>
      </c>
      <c r="H354" s="6" t="s">
        <v>15160</v>
      </c>
      <c r="I354" s="6" t="s">
        <v>15160</v>
      </c>
      <c r="J354" s="6" t="s">
        <v>10742</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11486</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9566</v>
      </c>
      <c r="J363" s="6" t="s">
        <v>9566</v>
      </c>
    </row>
    <row r="364" spans="7:10" ht="22.5" x14ac:dyDescent="0.2">
      <c r="G364" s="6" t="s">
        <v>18355</v>
      </c>
      <c r="H364" s="6" t="s">
        <v>2170</v>
      </c>
      <c r="I364" s="6" t="s">
        <v>2170</v>
      </c>
      <c r="J364" s="6" t="s">
        <v>9700</v>
      </c>
    </row>
    <row r="365" spans="7:10" ht="22.5" x14ac:dyDescent="0.2">
      <c r="G365" s="6" t="s">
        <v>18355</v>
      </c>
      <c r="H365" s="6" t="s">
        <v>2170</v>
      </c>
      <c r="I365" s="6" t="s">
        <v>2170</v>
      </c>
      <c r="J365" s="6" t="s">
        <v>11010</v>
      </c>
    </row>
    <row r="366" spans="7:10" ht="22.5" x14ac:dyDescent="0.2">
      <c r="G366" s="6" t="s">
        <v>18355</v>
      </c>
      <c r="H366" s="6" t="s">
        <v>2170</v>
      </c>
      <c r="I366" s="6" t="s">
        <v>2170</v>
      </c>
      <c r="J366" s="6" t="s">
        <v>5441</v>
      </c>
    </row>
    <row r="367" spans="7:10" ht="22.5" x14ac:dyDescent="0.2">
      <c r="G367" s="6" t="s">
        <v>18355</v>
      </c>
      <c r="H367" s="6" t="s">
        <v>2170</v>
      </c>
      <c r="I367" s="6" t="s">
        <v>2170</v>
      </c>
      <c r="J367" s="6" t="s">
        <v>14783</v>
      </c>
    </row>
    <row r="368" spans="7:10" ht="22.5" x14ac:dyDescent="0.2">
      <c r="G368" s="6" t="s">
        <v>18355</v>
      </c>
      <c r="H368" s="6" t="s">
        <v>2170</v>
      </c>
      <c r="I368" s="6" t="s">
        <v>2170</v>
      </c>
      <c r="J368" s="6" t="s">
        <v>2170</v>
      </c>
    </row>
    <row r="369" spans="7:10" x14ac:dyDescent="0.2">
      <c r="G369" s="6" t="s">
        <v>17539</v>
      </c>
      <c r="H369" s="6" t="s">
        <v>10725</v>
      </c>
      <c r="I369" s="6" t="s">
        <v>17680</v>
      </c>
      <c r="J369" s="6" t="s">
        <v>6371</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3949</v>
      </c>
    </row>
    <row r="375" spans="7:10" ht="22.5" x14ac:dyDescent="0.2">
      <c r="G375" s="6" t="s">
        <v>17539</v>
      </c>
      <c r="H375" s="6" t="s">
        <v>10725</v>
      </c>
      <c r="I375" s="6" t="s">
        <v>18073</v>
      </c>
      <c r="J375" s="6" t="s">
        <v>10888</v>
      </c>
    </row>
    <row r="376" spans="7:10" ht="22.5" x14ac:dyDescent="0.2">
      <c r="G376" s="6" t="s">
        <v>17539</v>
      </c>
      <c r="H376" s="6" t="s">
        <v>628</v>
      </c>
      <c r="I376" s="6" t="s">
        <v>12143</v>
      </c>
      <c r="J376" s="6" t="s">
        <v>6993</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3958</v>
      </c>
      <c r="J380" s="6" t="s">
        <v>7702</v>
      </c>
    </row>
    <row r="381" spans="7:10" ht="22.5" x14ac:dyDescent="0.2">
      <c r="G381" s="6" t="s">
        <v>17539</v>
      </c>
      <c r="H381" s="6" t="s">
        <v>628</v>
      </c>
      <c r="I381" s="6" t="s">
        <v>3958</v>
      </c>
      <c r="J381" s="6" t="s">
        <v>10103</v>
      </c>
    </row>
    <row r="382" spans="7:10" ht="22.5" x14ac:dyDescent="0.2">
      <c r="G382" s="6" t="s">
        <v>17539</v>
      </c>
      <c r="H382" s="6" t="s">
        <v>628</v>
      </c>
      <c r="I382" s="6" t="s">
        <v>3958</v>
      </c>
      <c r="J382" s="6" t="s">
        <v>3958</v>
      </c>
    </row>
    <row r="383" spans="7:10" x14ac:dyDescent="0.2">
      <c r="G383" s="6" t="s">
        <v>17539</v>
      </c>
      <c r="H383" s="6" t="s">
        <v>7758</v>
      </c>
      <c r="I383" s="6" t="s">
        <v>3618</v>
      </c>
      <c r="J383" s="6" t="s">
        <v>3618</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2679</v>
      </c>
      <c r="J386" s="6" t="s">
        <v>11493</v>
      </c>
    </row>
    <row r="387" spans="7:10" x14ac:dyDescent="0.2">
      <c r="G387" s="6" t="s">
        <v>17539</v>
      </c>
      <c r="H387" s="6" t="s">
        <v>7758</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6810" workbookViewId="0">
      <selection activeCell="A16892" sqref="A16892"/>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15643</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10586</v>
      </c>
    </row>
    <row r="7" spans="1:2" x14ac:dyDescent="0.25">
      <c r="A7" s="62">
        <v>10101508</v>
      </c>
      <c r="B7" s="63" t="s">
        <v>3873</v>
      </c>
    </row>
    <row r="8" spans="1:2" x14ac:dyDescent="0.25">
      <c r="A8" s="62">
        <v>10101509</v>
      </c>
      <c r="B8" s="63" t="s">
        <v>8393</v>
      </c>
    </row>
    <row r="9" spans="1:2" x14ac:dyDescent="0.25">
      <c r="A9" s="62">
        <v>10101510</v>
      </c>
      <c r="B9" s="63" t="s">
        <v>3910</v>
      </c>
    </row>
    <row r="10" spans="1:2" x14ac:dyDescent="0.25">
      <c r="A10" s="62">
        <v>10101511</v>
      </c>
      <c r="B10" s="63" t="s">
        <v>957</v>
      </c>
    </row>
    <row r="11" spans="1:2" x14ac:dyDescent="0.25">
      <c r="A11" s="62">
        <v>10101512</v>
      </c>
      <c r="B11" s="63" t="s">
        <v>9957</v>
      </c>
    </row>
    <row r="12" spans="1:2" x14ac:dyDescent="0.25">
      <c r="A12" s="62">
        <v>10101513</v>
      </c>
      <c r="B12" s="63" t="s">
        <v>5967</v>
      </c>
    </row>
    <row r="13" spans="1:2" x14ac:dyDescent="0.25">
      <c r="A13" s="62">
        <v>10101514</v>
      </c>
      <c r="B13" s="63" t="s">
        <v>15764</v>
      </c>
    </row>
    <row r="14" spans="1:2" x14ac:dyDescent="0.25">
      <c r="A14" s="62">
        <v>10101515</v>
      </c>
      <c r="B14" s="63" t="s">
        <v>5985</v>
      </c>
    </row>
    <row r="15" spans="1:2" x14ac:dyDescent="0.25">
      <c r="A15" s="62">
        <v>10101516</v>
      </c>
      <c r="B15" s="63" t="s">
        <v>6566</v>
      </c>
    </row>
    <row r="16" spans="1:2" x14ac:dyDescent="0.25">
      <c r="A16" s="62">
        <v>10101517</v>
      </c>
      <c r="B16" s="63" t="s">
        <v>13661</v>
      </c>
    </row>
    <row r="17" spans="1:2" x14ac:dyDescent="0.25">
      <c r="A17" s="62">
        <v>10101601</v>
      </c>
      <c r="B17" s="63" t="s">
        <v>5545</v>
      </c>
    </row>
    <row r="18" spans="1:2" x14ac:dyDescent="0.25">
      <c r="A18" s="62">
        <v>10101602</v>
      </c>
      <c r="B18" s="63" t="s">
        <v>8486</v>
      </c>
    </row>
    <row r="19" spans="1:2" x14ac:dyDescent="0.25">
      <c r="A19" s="62">
        <v>10101603</v>
      </c>
      <c r="B19" s="63" t="s">
        <v>12683</v>
      </c>
    </row>
    <row r="20" spans="1:2" x14ac:dyDescent="0.25">
      <c r="A20" s="62">
        <v>10101604</v>
      </c>
      <c r="B20" s="63" t="s">
        <v>9168</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7781</v>
      </c>
    </row>
    <row r="32" spans="1:2" x14ac:dyDescent="0.25">
      <c r="A32" s="62">
        <v>10101806</v>
      </c>
      <c r="B32" s="63" t="s">
        <v>15538</v>
      </c>
    </row>
    <row r="33" spans="1:2" x14ac:dyDescent="0.25">
      <c r="A33" s="62">
        <v>10101807</v>
      </c>
      <c r="B33" s="63" t="s">
        <v>10740</v>
      </c>
    </row>
    <row r="34" spans="1:2" x14ac:dyDescent="0.25">
      <c r="A34" s="62">
        <v>10101808</v>
      </c>
      <c r="B34" s="63" t="s">
        <v>7435</v>
      </c>
    </row>
    <row r="35" spans="1:2" x14ac:dyDescent="0.25">
      <c r="A35" s="62">
        <v>10101901</v>
      </c>
      <c r="B35" s="63" t="s">
        <v>10157</v>
      </c>
    </row>
    <row r="36" spans="1:2" x14ac:dyDescent="0.25">
      <c r="A36" s="62">
        <v>10101902</v>
      </c>
      <c r="B36" s="63" t="s">
        <v>14170</v>
      </c>
    </row>
    <row r="37" spans="1:2" x14ac:dyDescent="0.25">
      <c r="A37" s="62">
        <v>10101903</v>
      </c>
      <c r="B37" s="63" t="s">
        <v>8347</v>
      </c>
    </row>
    <row r="38" spans="1:2" x14ac:dyDescent="0.25">
      <c r="A38" s="62">
        <v>10101904</v>
      </c>
      <c r="B38" s="63" t="s">
        <v>16405</v>
      </c>
    </row>
    <row r="39" spans="1:2" x14ac:dyDescent="0.25">
      <c r="A39" s="62">
        <v>10102001</v>
      </c>
      <c r="B39" s="63" t="s">
        <v>9778</v>
      </c>
    </row>
    <row r="40" spans="1:2" x14ac:dyDescent="0.25">
      <c r="A40" s="62">
        <v>10102002</v>
      </c>
      <c r="B40" s="63" t="s">
        <v>4570</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7705</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6277</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5605</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15844</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3462</v>
      </c>
    </row>
    <row r="65" spans="1:2" x14ac:dyDescent="0.25">
      <c r="A65" s="62">
        <v>10121805</v>
      </c>
      <c r="B65" s="63" t="s">
        <v>12715</v>
      </c>
    </row>
    <row r="66" spans="1:2" x14ac:dyDescent="0.25">
      <c r="A66" s="62">
        <v>10121806</v>
      </c>
      <c r="B66" s="63" t="s">
        <v>3230</v>
      </c>
    </row>
    <row r="67" spans="1:2" x14ac:dyDescent="0.25">
      <c r="A67" s="62">
        <v>10121901</v>
      </c>
      <c r="B67" s="63" t="s">
        <v>7684</v>
      </c>
    </row>
    <row r="68" spans="1:2" x14ac:dyDescent="0.25">
      <c r="A68" s="62">
        <v>10122001</v>
      </c>
      <c r="B68" s="63" t="s">
        <v>4466</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5747</v>
      </c>
    </row>
    <row r="76" spans="1:2" x14ac:dyDescent="0.25">
      <c r="A76" s="62">
        <v>10131508</v>
      </c>
      <c r="B76" s="63" t="s">
        <v>2069</v>
      </c>
    </row>
    <row r="77" spans="1:2" x14ac:dyDescent="0.25">
      <c r="A77" s="62">
        <v>10131601</v>
      </c>
      <c r="B77" s="63" t="s">
        <v>5439</v>
      </c>
    </row>
    <row r="78" spans="1:2" x14ac:dyDescent="0.25">
      <c r="A78" s="62">
        <v>10131602</v>
      </c>
      <c r="B78" s="63" t="s">
        <v>5660</v>
      </c>
    </row>
    <row r="79" spans="1:2" x14ac:dyDescent="0.25">
      <c r="A79" s="62">
        <v>10131603</v>
      </c>
      <c r="B79" s="63" t="s">
        <v>4539</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1078</v>
      </c>
    </row>
    <row r="85" spans="1:2" x14ac:dyDescent="0.25">
      <c r="A85" s="62">
        <v>10141503</v>
      </c>
      <c r="B85" s="63" t="s">
        <v>3238</v>
      </c>
    </row>
    <row r="86" spans="1:2" x14ac:dyDescent="0.25">
      <c r="A86" s="62">
        <v>10141504</v>
      </c>
      <c r="B86" s="63" t="s">
        <v>13800</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4683</v>
      </c>
    </row>
    <row r="91" spans="1:2" x14ac:dyDescent="0.25">
      <c r="A91" s="62">
        <v>10141605</v>
      </c>
      <c r="B91" s="63" t="s">
        <v>7041</v>
      </c>
    </row>
    <row r="92" spans="1:2" x14ac:dyDescent="0.25">
      <c r="A92" s="62">
        <v>10141606</v>
      </c>
      <c r="B92" s="63" t="s">
        <v>11379</v>
      </c>
    </row>
    <row r="93" spans="1:2" x14ac:dyDescent="0.25">
      <c r="A93" s="62">
        <v>10141607</v>
      </c>
      <c r="B93" s="63" t="s">
        <v>4279</v>
      </c>
    </row>
    <row r="94" spans="1:2" x14ac:dyDescent="0.25">
      <c r="A94" s="62">
        <v>10141608</v>
      </c>
      <c r="B94" s="63" t="s">
        <v>6188</v>
      </c>
    </row>
    <row r="95" spans="1:2" x14ac:dyDescent="0.25">
      <c r="A95" s="62">
        <v>10141609</v>
      </c>
      <c r="B95" s="63" t="s">
        <v>7451</v>
      </c>
    </row>
    <row r="96" spans="1:2" x14ac:dyDescent="0.25">
      <c r="A96" s="62">
        <v>10141610</v>
      </c>
      <c r="B96" s="63" t="s">
        <v>14403</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14687</v>
      </c>
    </row>
    <row r="102" spans="1:2" x14ac:dyDescent="0.25">
      <c r="A102" s="62">
        <v>10151505</v>
      </c>
      <c r="B102" s="63" t="s">
        <v>4731</v>
      </c>
    </row>
    <row r="103" spans="1:2" x14ac:dyDescent="0.25">
      <c r="A103" s="62">
        <v>10151506</v>
      </c>
      <c r="B103" s="63" t="s">
        <v>16716</v>
      </c>
    </row>
    <row r="104" spans="1:2" x14ac:dyDescent="0.25">
      <c r="A104" s="62">
        <v>10151507</v>
      </c>
      <c r="B104" s="63" t="s">
        <v>4005</v>
      </c>
    </row>
    <row r="105" spans="1:2" x14ac:dyDescent="0.25">
      <c r="A105" s="62">
        <v>10151508</v>
      </c>
      <c r="B105" s="63" t="s">
        <v>16537</v>
      </c>
    </row>
    <row r="106" spans="1:2" x14ac:dyDescent="0.25">
      <c r="A106" s="62">
        <v>10151509</v>
      </c>
      <c r="B106" s="63" t="s">
        <v>7537</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9596</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10482</v>
      </c>
    </row>
    <row r="120" spans="1:2" x14ac:dyDescent="0.25">
      <c r="A120" s="62">
        <v>10151523</v>
      </c>
      <c r="B120" s="63" t="s">
        <v>3144</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13163</v>
      </c>
    </row>
    <row r="127" spans="1:2" x14ac:dyDescent="0.25">
      <c r="A127" s="62">
        <v>10151530</v>
      </c>
      <c r="B127" s="63" t="s">
        <v>2964</v>
      </c>
    </row>
    <row r="128" spans="1:2" x14ac:dyDescent="0.25">
      <c r="A128" s="62">
        <v>10151531</v>
      </c>
      <c r="B128" s="63" t="s">
        <v>13545</v>
      </c>
    </row>
    <row r="129" spans="1:2" x14ac:dyDescent="0.25">
      <c r="A129" s="62">
        <v>10151532</v>
      </c>
      <c r="B129" s="63" t="s">
        <v>10705</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3850</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4413</v>
      </c>
    </row>
    <row r="140" spans="1:2" x14ac:dyDescent="0.25">
      <c r="A140" s="62">
        <v>10151608</v>
      </c>
      <c r="B140" s="63" t="s">
        <v>16348</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14019</v>
      </c>
    </row>
    <row r="147" spans="1:2" x14ac:dyDescent="0.25">
      <c r="A147" s="62">
        <v>10151704</v>
      </c>
      <c r="B147" s="63" t="s">
        <v>8023</v>
      </c>
    </row>
    <row r="148" spans="1:2" x14ac:dyDescent="0.25">
      <c r="A148" s="62">
        <v>10151705</v>
      </c>
      <c r="B148" s="63" t="s">
        <v>17202</v>
      </c>
    </row>
    <row r="149" spans="1:2" x14ac:dyDescent="0.25">
      <c r="A149" s="62">
        <v>10151706</v>
      </c>
      <c r="B149" s="63" t="s">
        <v>7635</v>
      </c>
    </row>
    <row r="150" spans="1:2" x14ac:dyDescent="0.25">
      <c r="A150" s="62">
        <v>10151801</v>
      </c>
      <c r="B150" s="63" t="s">
        <v>11507</v>
      </c>
    </row>
    <row r="151" spans="1:2" x14ac:dyDescent="0.25">
      <c r="A151" s="62">
        <v>10151802</v>
      </c>
      <c r="B151" s="63" t="s">
        <v>16075</v>
      </c>
    </row>
    <row r="152" spans="1:2" x14ac:dyDescent="0.25">
      <c r="A152" s="62">
        <v>10151803</v>
      </c>
      <c r="B152" s="63" t="s">
        <v>9665</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14373</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13432</v>
      </c>
    </row>
    <row r="167" spans="1:2" x14ac:dyDescent="0.25">
      <c r="A167" s="62">
        <v>10151907</v>
      </c>
      <c r="B167" s="63" t="s">
        <v>15416</v>
      </c>
    </row>
    <row r="168" spans="1:2" x14ac:dyDescent="0.25">
      <c r="A168" s="62">
        <v>10152001</v>
      </c>
      <c r="B168" s="63" t="s">
        <v>719</v>
      </c>
    </row>
    <row r="169" spans="1:2" x14ac:dyDescent="0.25">
      <c r="A169" s="62">
        <v>10152002</v>
      </c>
      <c r="B169" s="63" t="s">
        <v>5523</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5492</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16482</v>
      </c>
    </row>
    <row r="179" spans="1:2" x14ac:dyDescent="0.25">
      <c r="A179" s="62">
        <v>10161503</v>
      </c>
      <c r="B179" s="63" t="s">
        <v>10735</v>
      </c>
    </row>
    <row r="180" spans="1:2" x14ac:dyDescent="0.25">
      <c r="A180" s="62">
        <v>10161504</v>
      </c>
      <c r="B180" s="63" t="s">
        <v>3792</v>
      </c>
    </row>
    <row r="181" spans="1:2" x14ac:dyDescent="0.25">
      <c r="A181" s="62">
        <v>10161505</v>
      </c>
      <c r="B181" s="63" t="s">
        <v>14009</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7919</v>
      </c>
    </row>
    <row r="188" spans="1:2" x14ac:dyDescent="0.25">
      <c r="A188" s="62">
        <v>10161512</v>
      </c>
      <c r="B188" s="63" t="s">
        <v>8854</v>
      </c>
    </row>
    <row r="189" spans="1:2" x14ac:dyDescent="0.25">
      <c r="A189" s="62">
        <v>10161513</v>
      </c>
      <c r="B189" s="63" t="s">
        <v>14893</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16610</v>
      </c>
    </row>
    <row r="194" spans="1:2" x14ac:dyDescent="0.25">
      <c r="A194" s="62">
        <v>10161605</v>
      </c>
      <c r="B194" s="63" t="s">
        <v>13766</v>
      </c>
    </row>
    <row r="195" spans="1:2" x14ac:dyDescent="0.25">
      <c r="A195" s="62">
        <v>10161701</v>
      </c>
      <c r="B195" s="63" t="s">
        <v>3190</v>
      </c>
    </row>
    <row r="196" spans="1:2" x14ac:dyDescent="0.25">
      <c r="A196" s="62">
        <v>10161702</v>
      </c>
      <c r="B196" s="63" t="s">
        <v>13289</v>
      </c>
    </row>
    <row r="197" spans="1:2" x14ac:dyDescent="0.25">
      <c r="A197" s="62">
        <v>10161703</v>
      </c>
      <c r="B197" s="63" t="s">
        <v>12567</v>
      </c>
    </row>
    <row r="198" spans="1:2" x14ac:dyDescent="0.25">
      <c r="A198" s="62">
        <v>10161704</v>
      </c>
      <c r="B198" s="63" t="s">
        <v>11299</v>
      </c>
    </row>
    <row r="199" spans="1:2" x14ac:dyDescent="0.25">
      <c r="A199" s="62">
        <v>10161705</v>
      </c>
      <c r="B199" s="63" t="s">
        <v>3152</v>
      </c>
    </row>
    <row r="200" spans="1:2" x14ac:dyDescent="0.25">
      <c r="A200" s="62">
        <v>10161707</v>
      </c>
      <c r="B200" s="63" t="s">
        <v>9719</v>
      </c>
    </row>
    <row r="201" spans="1:2" x14ac:dyDescent="0.25">
      <c r="A201" s="62">
        <v>10161801</v>
      </c>
      <c r="B201" s="63" t="s">
        <v>7793</v>
      </c>
    </row>
    <row r="202" spans="1:2" x14ac:dyDescent="0.25">
      <c r="A202" s="62">
        <v>10161802</v>
      </c>
      <c r="B202" s="63" t="s">
        <v>13526</v>
      </c>
    </row>
    <row r="203" spans="1:2" x14ac:dyDescent="0.25">
      <c r="A203" s="62">
        <v>10161803</v>
      </c>
      <c r="B203" s="63" t="s">
        <v>3519</v>
      </c>
    </row>
    <row r="204" spans="1:2" x14ac:dyDescent="0.25">
      <c r="A204" s="62">
        <v>10161804</v>
      </c>
      <c r="B204" s="63" t="s">
        <v>6604</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5794</v>
      </c>
    </row>
    <row r="221" spans="1:2" x14ac:dyDescent="0.25">
      <c r="A221" s="62">
        <v>10171605</v>
      </c>
      <c r="B221" s="63" t="s">
        <v>4185</v>
      </c>
    </row>
    <row r="222" spans="1:2" x14ac:dyDescent="0.25">
      <c r="A222" s="62">
        <v>10171701</v>
      </c>
      <c r="B222" s="63" t="s">
        <v>7319</v>
      </c>
    </row>
    <row r="223" spans="1:2" x14ac:dyDescent="0.25">
      <c r="A223" s="62">
        <v>10171702</v>
      </c>
      <c r="B223" s="63" t="s">
        <v>5084</v>
      </c>
    </row>
    <row r="224" spans="1:2" x14ac:dyDescent="0.25">
      <c r="A224" s="62">
        <v>10191506</v>
      </c>
      <c r="B224" s="63" t="s">
        <v>16993</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7962</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4449</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9599</v>
      </c>
    </row>
    <row r="240" spans="1:2" x14ac:dyDescent="0.25">
      <c r="A240" s="62">
        <v>11101508</v>
      </c>
      <c r="B240" s="63" t="s">
        <v>14637</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5579</v>
      </c>
    </row>
    <row r="245" spans="1:2" x14ac:dyDescent="0.25">
      <c r="A245" s="62">
        <v>11101513</v>
      </c>
      <c r="B245" s="63" t="s">
        <v>10051</v>
      </c>
    </row>
    <row r="246" spans="1:2" x14ac:dyDescent="0.25">
      <c r="A246" s="62">
        <v>11101514</v>
      </c>
      <c r="B246" s="63" t="s">
        <v>10457</v>
      </c>
    </row>
    <row r="247" spans="1:2" x14ac:dyDescent="0.25">
      <c r="A247" s="62">
        <v>11101515</v>
      </c>
      <c r="B247" s="63" t="s">
        <v>16606</v>
      </c>
    </row>
    <row r="248" spans="1:2" x14ac:dyDescent="0.25">
      <c r="A248" s="62">
        <v>11101516</v>
      </c>
      <c r="B248" s="63" t="s">
        <v>3197</v>
      </c>
    </row>
    <row r="249" spans="1:2" x14ac:dyDescent="0.25">
      <c r="A249" s="62">
        <v>11101517</v>
      </c>
      <c r="B249" s="63" t="s">
        <v>15099</v>
      </c>
    </row>
    <row r="250" spans="1:2" x14ac:dyDescent="0.25">
      <c r="A250" s="62">
        <v>11101518</v>
      </c>
      <c r="B250" s="63" t="s">
        <v>15847</v>
      </c>
    </row>
    <row r="251" spans="1:2" x14ac:dyDescent="0.25">
      <c r="A251" s="62">
        <v>11101519</v>
      </c>
      <c r="B251" s="63" t="s">
        <v>14303</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10221</v>
      </c>
    </row>
    <row r="260" spans="1:2" x14ac:dyDescent="0.25">
      <c r="A260" s="62">
        <v>11101601</v>
      </c>
      <c r="B260" s="63" t="s">
        <v>7455</v>
      </c>
    </row>
    <row r="261" spans="1:2" x14ac:dyDescent="0.25">
      <c r="A261" s="62">
        <v>11101602</v>
      </c>
      <c r="B261" s="63" t="s">
        <v>10681</v>
      </c>
    </row>
    <row r="262" spans="1:2" x14ac:dyDescent="0.25">
      <c r="A262" s="62">
        <v>11101603</v>
      </c>
      <c r="B262" s="63" t="s">
        <v>16254</v>
      </c>
    </row>
    <row r="263" spans="1:2" x14ac:dyDescent="0.25">
      <c r="A263" s="62">
        <v>11101604</v>
      </c>
      <c r="B263" s="63" t="s">
        <v>5454</v>
      </c>
    </row>
    <row r="264" spans="1:2" x14ac:dyDescent="0.25">
      <c r="A264" s="62">
        <v>11101605</v>
      </c>
      <c r="B264" s="63" t="s">
        <v>9826</v>
      </c>
    </row>
    <row r="265" spans="1:2" x14ac:dyDescent="0.25">
      <c r="A265" s="62">
        <v>11101606</v>
      </c>
      <c r="B265" s="63" t="s">
        <v>13294</v>
      </c>
    </row>
    <row r="266" spans="1:2" x14ac:dyDescent="0.25">
      <c r="A266" s="62">
        <v>11101607</v>
      </c>
      <c r="B266" s="63" t="s">
        <v>8001</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6643</v>
      </c>
    </row>
    <row r="273" spans="1:2" x14ac:dyDescent="0.25">
      <c r="A273" s="62">
        <v>11101614</v>
      </c>
      <c r="B273" s="63" t="s">
        <v>4632</v>
      </c>
    </row>
    <row r="274" spans="1:2" x14ac:dyDescent="0.25">
      <c r="A274" s="62">
        <v>11101615</v>
      </c>
      <c r="B274" s="63" t="s">
        <v>6943</v>
      </c>
    </row>
    <row r="275" spans="1:2" x14ac:dyDescent="0.25">
      <c r="A275" s="62">
        <v>11101616</v>
      </c>
      <c r="B275" s="63" t="s">
        <v>2259</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3821</v>
      </c>
    </row>
    <row r="280" spans="1:2" x14ac:dyDescent="0.25">
      <c r="A280" s="62">
        <v>11101621</v>
      </c>
      <c r="B280" s="63" t="s">
        <v>7935</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5581</v>
      </c>
    </row>
    <row r="286" spans="1:2" x14ac:dyDescent="0.25">
      <c r="A286" s="62">
        <v>11101704</v>
      </c>
      <c r="B286" s="63" t="s">
        <v>12760</v>
      </c>
    </row>
    <row r="287" spans="1:2" x14ac:dyDescent="0.25">
      <c r="A287" s="62">
        <v>11101705</v>
      </c>
      <c r="B287" s="63" t="s">
        <v>13102</v>
      </c>
    </row>
    <row r="288" spans="1:2" x14ac:dyDescent="0.25">
      <c r="A288" s="62">
        <v>11101706</v>
      </c>
      <c r="B288" s="63" t="s">
        <v>14044</v>
      </c>
    </row>
    <row r="289" spans="1:2" x14ac:dyDescent="0.25">
      <c r="A289" s="62">
        <v>11101707</v>
      </c>
      <c r="B289" s="63" t="s">
        <v>12687</v>
      </c>
    </row>
    <row r="290" spans="1:2" x14ac:dyDescent="0.25">
      <c r="A290" s="62">
        <v>11101708</v>
      </c>
      <c r="B290" s="63" t="s">
        <v>5251</v>
      </c>
    </row>
    <row r="291" spans="1:2" x14ac:dyDescent="0.25">
      <c r="A291" s="62">
        <v>11101709</v>
      </c>
      <c r="B291" s="63" t="s">
        <v>12315</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8417</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5452</v>
      </c>
    </row>
    <row r="309" spans="1:2" x14ac:dyDescent="0.25">
      <c r="A309" s="62">
        <v>11111602</v>
      </c>
      <c r="B309" s="63" t="s">
        <v>9238</v>
      </c>
    </row>
    <row r="310" spans="1:2" x14ac:dyDescent="0.25">
      <c r="A310" s="62">
        <v>11111603</v>
      </c>
      <c r="B310" s="63" t="s">
        <v>8420</v>
      </c>
    </row>
    <row r="311" spans="1:2" x14ac:dyDescent="0.25">
      <c r="A311" s="62">
        <v>11111604</v>
      </c>
      <c r="B311" s="63" t="s">
        <v>3793</v>
      </c>
    </row>
    <row r="312" spans="1:2" x14ac:dyDescent="0.25">
      <c r="A312" s="62">
        <v>11111605</v>
      </c>
      <c r="B312" s="63" t="s">
        <v>14645</v>
      </c>
    </row>
    <row r="313" spans="1:2" x14ac:dyDescent="0.25">
      <c r="A313" s="62">
        <v>11111606</v>
      </c>
      <c r="B313" s="63" t="s">
        <v>5744</v>
      </c>
    </row>
    <row r="314" spans="1:2" x14ac:dyDescent="0.25">
      <c r="A314" s="62">
        <v>11111607</v>
      </c>
      <c r="B314" s="63" t="s">
        <v>3340</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9097</v>
      </c>
    </row>
    <row r="322" spans="1:2" x14ac:dyDescent="0.25">
      <c r="A322" s="62">
        <v>11111803</v>
      </c>
      <c r="B322" s="63" t="s">
        <v>3987</v>
      </c>
    </row>
    <row r="323" spans="1:2" x14ac:dyDescent="0.25">
      <c r="A323" s="62">
        <v>11111804</v>
      </c>
      <c r="B323" s="63" t="s">
        <v>16018</v>
      </c>
    </row>
    <row r="324" spans="1:2" x14ac:dyDescent="0.25">
      <c r="A324" s="62">
        <v>11111805</v>
      </c>
      <c r="B324" s="63" t="s">
        <v>13896</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4779</v>
      </c>
    </row>
    <row r="329" spans="1:2" x14ac:dyDescent="0.25">
      <c r="A329" s="62">
        <v>11111810</v>
      </c>
      <c r="B329" s="63" t="s">
        <v>8379</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5729</v>
      </c>
    </row>
    <row r="335" spans="1:2" x14ac:dyDescent="0.25">
      <c r="A335" s="62">
        <v>11121606</v>
      </c>
      <c r="B335" s="63" t="s">
        <v>5528</v>
      </c>
    </row>
    <row r="336" spans="1:2" x14ac:dyDescent="0.25">
      <c r="A336" s="62">
        <v>11121607</v>
      </c>
      <c r="B336" s="63" t="s">
        <v>13873</v>
      </c>
    </row>
    <row r="337" spans="1:2" x14ac:dyDescent="0.25">
      <c r="A337" s="62">
        <v>11121608</v>
      </c>
      <c r="B337" s="63" t="s">
        <v>16556</v>
      </c>
    </row>
    <row r="338" spans="1:2" x14ac:dyDescent="0.25">
      <c r="A338" s="62">
        <v>11121609</v>
      </c>
      <c r="B338" s="63" t="s">
        <v>5080</v>
      </c>
    </row>
    <row r="339" spans="1:2" x14ac:dyDescent="0.25">
      <c r="A339" s="62">
        <v>11121610</v>
      </c>
      <c r="B339" s="63" t="s">
        <v>15163</v>
      </c>
    </row>
    <row r="340" spans="1:2" x14ac:dyDescent="0.25">
      <c r="A340" s="62">
        <v>11121611</v>
      </c>
      <c r="B340" s="63" t="s">
        <v>6559</v>
      </c>
    </row>
    <row r="341" spans="1:2" x14ac:dyDescent="0.25">
      <c r="A341" s="62">
        <v>11121612</v>
      </c>
      <c r="B341" s="63" t="s">
        <v>18394</v>
      </c>
    </row>
    <row r="342" spans="1:2" x14ac:dyDescent="0.25">
      <c r="A342" s="62">
        <v>11121701</v>
      </c>
      <c r="B342" s="63" t="s">
        <v>6206</v>
      </c>
    </row>
    <row r="343" spans="1:2" x14ac:dyDescent="0.25">
      <c r="A343" s="62">
        <v>11121702</v>
      </c>
      <c r="B343" s="63" t="s">
        <v>721</v>
      </c>
    </row>
    <row r="344" spans="1:2" x14ac:dyDescent="0.25">
      <c r="A344" s="62">
        <v>11121703</v>
      </c>
      <c r="B344" s="63" t="s">
        <v>4403</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13835</v>
      </c>
    </row>
    <row r="351" spans="1:2" x14ac:dyDescent="0.25">
      <c r="A351" s="62">
        <v>11121801</v>
      </c>
      <c r="B351" s="63" t="s">
        <v>3155</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11429</v>
      </c>
    </row>
    <row r="362" spans="1:2" x14ac:dyDescent="0.25">
      <c r="A362" s="62">
        <v>11131501</v>
      </c>
      <c r="B362" s="63" t="s">
        <v>16364</v>
      </c>
    </row>
    <row r="363" spans="1:2" x14ac:dyDescent="0.25">
      <c r="A363" s="62">
        <v>11131502</v>
      </c>
      <c r="B363" s="63" t="s">
        <v>15077</v>
      </c>
    </row>
    <row r="364" spans="1:2" x14ac:dyDescent="0.25">
      <c r="A364" s="62">
        <v>11131503</v>
      </c>
      <c r="B364" s="63" t="s">
        <v>8523</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13776</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2254</v>
      </c>
    </row>
    <row r="376" spans="1:2" x14ac:dyDescent="0.25">
      <c r="A376" s="62">
        <v>11131607</v>
      </c>
      <c r="B376" s="63" t="s">
        <v>4072</v>
      </c>
    </row>
    <row r="377" spans="1:2" x14ac:dyDescent="0.25">
      <c r="A377" s="62">
        <v>11131608</v>
      </c>
      <c r="B377" s="63" t="s">
        <v>9716</v>
      </c>
    </row>
    <row r="378" spans="1:2" x14ac:dyDescent="0.25">
      <c r="A378" s="62">
        <v>11141601</v>
      </c>
      <c r="B378" s="63" t="s">
        <v>7406</v>
      </c>
    </row>
    <row r="379" spans="1:2" x14ac:dyDescent="0.25">
      <c r="A379" s="62">
        <v>11141602</v>
      </c>
      <c r="B379" s="63" t="s">
        <v>13398</v>
      </c>
    </row>
    <row r="380" spans="1:2" x14ac:dyDescent="0.25">
      <c r="A380" s="62">
        <v>11141603</v>
      </c>
      <c r="B380" s="63" t="s">
        <v>3606</v>
      </c>
    </row>
    <row r="381" spans="1:2" x14ac:dyDescent="0.25">
      <c r="A381" s="62">
        <v>11141604</v>
      </c>
      <c r="B381" s="63" t="s">
        <v>12570</v>
      </c>
    </row>
    <row r="382" spans="1:2" x14ac:dyDescent="0.25">
      <c r="A382" s="62">
        <v>11141605</v>
      </c>
      <c r="B382" s="63" t="s">
        <v>3412</v>
      </c>
    </row>
    <row r="383" spans="1:2" x14ac:dyDescent="0.25">
      <c r="A383" s="62">
        <v>11141606</v>
      </c>
      <c r="B383" s="63" t="s">
        <v>6761</v>
      </c>
    </row>
    <row r="384" spans="1:2" x14ac:dyDescent="0.25">
      <c r="A384" s="62">
        <v>11141607</v>
      </c>
      <c r="B384" s="63" t="s">
        <v>3521</v>
      </c>
    </row>
    <row r="385" spans="1:2" x14ac:dyDescent="0.25">
      <c r="A385" s="62">
        <v>11141608</v>
      </c>
      <c r="B385" s="63" t="s">
        <v>7640</v>
      </c>
    </row>
    <row r="386" spans="1:2" x14ac:dyDescent="0.25">
      <c r="A386" s="62">
        <v>11141609</v>
      </c>
      <c r="B386" s="63" t="s">
        <v>16827</v>
      </c>
    </row>
    <row r="387" spans="1:2" x14ac:dyDescent="0.25">
      <c r="A387" s="62">
        <v>11141610</v>
      </c>
      <c r="B387" s="63" t="s">
        <v>10941</v>
      </c>
    </row>
    <row r="388" spans="1:2" x14ac:dyDescent="0.25">
      <c r="A388" s="62">
        <v>11141701</v>
      </c>
      <c r="B388" s="63" t="s">
        <v>7429</v>
      </c>
    </row>
    <row r="389" spans="1:2" x14ac:dyDescent="0.25">
      <c r="A389" s="62">
        <v>11141702</v>
      </c>
      <c r="B389" s="63" t="s">
        <v>13805</v>
      </c>
    </row>
    <row r="390" spans="1:2" x14ac:dyDescent="0.25">
      <c r="A390" s="62">
        <v>11151501</v>
      </c>
      <c r="B390" s="63" t="s">
        <v>1741</v>
      </c>
    </row>
    <row r="391" spans="1:2" x14ac:dyDescent="0.25">
      <c r="A391" s="62">
        <v>11151502</v>
      </c>
      <c r="B391" s="63" t="s">
        <v>7309</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14574</v>
      </c>
    </row>
    <row r="397" spans="1:2" x14ac:dyDescent="0.25">
      <c r="A397" s="62">
        <v>11151508</v>
      </c>
      <c r="B397" s="63" t="s">
        <v>6918</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3596</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2804</v>
      </c>
    </row>
    <row r="422" spans="1:2" x14ac:dyDescent="0.25">
      <c r="A422" s="62">
        <v>11151706</v>
      </c>
      <c r="B422" s="63" t="s">
        <v>5534</v>
      </c>
    </row>
    <row r="423" spans="1:2" x14ac:dyDescent="0.25">
      <c r="A423" s="62">
        <v>11151708</v>
      </c>
      <c r="B423" s="63" t="s">
        <v>17201</v>
      </c>
    </row>
    <row r="424" spans="1:2" x14ac:dyDescent="0.25">
      <c r="A424" s="62">
        <v>11151709</v>
      </c>
      <c r="B424" s="63" t="s">
        <v>16063</v>
      </c>
    </row>
    <row r="425" spans="1:2" x14ac:dyDescent="0.25">
      <c r="A425" s="62">
        <v>11151710</v>
      </c>
      <c r="B425" s="63" t="s">
        <v>2901</v>
      </c>
    </row>
    <row r="426" spans="1:2" x14ac:dyDescent="0.25">
      <c r="A426" s="62">
        <v>11151711</v>
      </c>
      <c r="B426" s="63" t="s">
        <v>8188</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15755</v>
      </c>
    </row>
    <row r="431" spans="1:2" x14ac:dyDescent="0.25">
      <c r="A431" s="62">
        <v>11161501</v>
      </c>
      <c r="B431" s="63" t="s">
        <v>5209</v>
      </c>
    </row>
    <row r="432" spans="1:2" x14ac:dyDescent="0.25">
      <c r="A432" s="62">
        <v>11161502</v>
      </c>
      <c r="B432" s="63" t="s">
        <v>7387</v>
      </c>
    </row>
    <row r="433" spans="1:2" x14ac:dyDescent="0.25">
      <c r="A433" s="62">
        <v>11161503</v>
      </c>
      <c r="B433" s="63" t="s">
        <v>15914</v>
      </c>
    </row>
    <row r="434" spans="1:2" x14ac:dyDescent="0.25">
      <c r="A434" s="62">
        <v>11161504</v>
      </c>
      <c r="B434" s="63" t="s">
        <v>13175</v>
      </c>
    </row>
    <row r="435" spans="1:2" x14ac:dyDescent="0.25">
      <c r="A435" s="62">
        <v>11161601</v>
      </c>
      <c r="B435" s="63" t="s">
        <v>8773</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4894</v>
      </c>
    </row>
    <row r="446" spans="1:2" x14ac:dyDescent="0.25">
      <c r="A446" s="62">
        <v>11161803</v>
      </c>
      <c r="B446" s="63" t="s">
        <v>16768</v>
      </c>
    </row>
    <row r="447" spans="1:2" x14ac:dyDescent="0.25">
      <c r="A447" s="62">
        <v>11161804</v>
      </c>
      <c r="B447" s="63" t="s">
        <v>9872</v>
      </c>
    </row>
    <row r="448" spans="1:2" x14ac:dyDescent="0.25">
      <c r="A448" s="62">
        <v>11161805</v>
      </c>
      <c r="B448" s="63" t="s">
        <v>14340</v>
      </c>
    </row>
    <row r="449" spans="1:2" x14ac:dyDescent="0.25">
      <c r="A449" s="62">
        <v>11162001</v>
      </c>
      <c r="B449" s="63" t="s">
        <v>16855</v>
      </c>
    </row>
    <row r="450" spans="1:2" x14ac:dyDescent="0.25">
      <c r="A450" s="62">
        <v>11162002</v>
      </c>
      <c r="B450" s="63" t="s">
        <v>13161</v>
      </c>
    </row>
    <row r="451" spans="1:2" x14ac:dyDescent="0.25">
      <c r="A451" s="62">
        <v>11162003</v>
      </c>
      <c r="B451" s="63" t="s">
        <v>7949</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2904</v>
      </c>
    </row>
    <row r="456" spans="1:2" x14ac:dyDescent="0.25">
      <c r="A456" s="62">
        <v>11162107</v>
      </c>
      <c r="B456" s="63" t="s">
        <v>12020</v>
      </c>
    </row>
    <row r="457" spans="1:2" x14ac:dyDescent="0.25">
      <c r="A457" s="62">
        <v>11162108</v>
      </c>
      <c r="B457" s="63" t="s">
        <v>8911</v>
      </c>
    </row>
    <row r="458" spans="1:2" x14ac:dyDescent="0.25">
      <c r="A458" s="62">
        <v>11162109</v>
      </c>
      <c r="B458" s="63" t="s">
        <v>15661</v>
      </c>
    </row>
    <row r="459" spans="1:2" x14ac:dyDescent="0.25">
      <c r="A459" s="62">
        <v>11162110</v>
      </c>
      <c r="B459" s="63" t="s">
        <v>3724</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15817</v>
      </c>
    </row>
    <row r="464" spans="1:2" x14ac:dyDescent="0.25">
      <c r="A464" s="62">
        <v>11162115</v>
      </c>
      <c r="B464" s="63" t="s">
        <v>7233</v>
      </c>
    </row>
    <row r="465" spans="1:2" x14ac:dyDescent="0.25">
      <c r="A465" s="62">
        <v>11162116</v>
      </c>
      <c r="B465" s="63" t="s">
        <v>4665</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4375</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13650</v>
      </c>
    </row>
    <row r="475" spans="1:2" x14ac:dyDescent="0.25">
      <c r="A475" s="62">
        <v>11162126</v>
      </c>
      <c r="B475" s="63" t="s">
        <v>5097</v>
      </c>
    </row>
    <row r="476" spans="1:2" x14ac:dyDescent="0.25">
      <c r="A476" s="62">
        <v>11162127</v>
      </c>
      <c r="B476" s="63" t="s">
        <v>1682</v>
      </c>
    </row>
    <row r="477" spans="1:2" x14ac:dyDescent="0.25">
      <c r="A477" s="62">
        <v>11162128</v>
      </c>
      <c r="B477" s="63" t="s">
        <v>6695</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12752</v>
      </c>
    </row>
    <row r="484" spans="1:2" x14ac:dyDescent="0.25">
      <c r="A484" s="62">
        <v>11162302</v>
      </c>
      <c r="B484" s="63" t="s">
        <v>3928</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14350</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2611</v>
      </c>
    </row>
    <row r="503" spans="1:2" x14ac:dyDescent="0.25">
      <c r="A503" s="62">
        <v>11172101</v>
      </c>
      <c r="B503" s="63" t="s">
        <v>12961</v>
      </c>
    </row>
    <row r="504" spans="1:2" x14ac:dyDescent="0.25">
      <c r="A504" s="62">
        <v>11181501</v>
      </c>
      <c r="B504" s="63" t="s">
        <v>17302</v>
      </c>
    </row>
    <row r="505" spans="1:2" x14ac:dyDescent="0.25">
      <c r="A505" s="62">
        <v>11191501</v>
      </c>
      <c r="B505" s="63" t="s">
        <v>2555</v>
      </c>
    </row>
    <row r="506" spans="1:2" x14ac:dyDescent="0.25">
      <c r="A506" s="62">
        <v>11191502</v>
      </c>
      <c r="B506" s="63" t="s">
        <v>16299</v>
      </c>
    </row>
    <row r="507" spans="1:2" x14ac:dyDescent="0.25">
      <c r="A507" s="62">
        <v>11191503</v>
      </c>
      <c r="B507" s="63" t="s">
        <v>3922</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9272</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2444</v>
      </c>
    </row>
    <row r="518" spans="1:2" x14ac:dyDescent="0.25">
      <c r="A518" s="62">
        <v>12131501</v>
      </c>
      <c r="B518" s="63" t="s">
        <v>16562</v>
      </c>
    </row>
    <row r="519" spans="1:2" x14ac:dyDescent="0.25">
      <c r="A519" s="62">
        <v>12131502</v>
      </c>
      <c r="B519" s="63" t="s">
        <v>9351</v>
      </c>
    </row>
    <row r="520" spans="1:2" x14ac:dyDescent="0.25">
      <c r="A520" s="62">
        <v>12131503</v>
      </c>
      <c r="B520" s="63" t="s">
        <v>6995</v>
      </c>
    </row>
    <row r="521" spans="1:2" x14ac:dyDescent="0.25">
      <c r="A521" s="62">
        <v>12131504</v>
      </c>
      <c r="B521" s="63" t="s">
        <v>3258</v>
      </c>
    </row>
    <row r="522" spans="1:2" x14ac:dyDescent="0.25">
      <c r="A522" s="62">
        <v>12131505</v>
      </c>
      <c r="B522" s="63" t="s">
        <v>17192</v>
      </c>
    </row>
    <row r="523" spans="1:2" x14ac:dyDescent="0.25">
      <c r="A523" s="62">
        <v>12131506</v>
      </c>
      <c r="B523" s="63" t="s">
        <v>4609</v>
      </c>
    </row>
    <row r="524" spans="1:2" x14ac:dyDescent="0.25">
      <c r="A524" s="62">
        <v>12131507</v>
      </c>
      <c r="B524" s="63" t="s">
        <v>9577</v>
      </c>
    </row>
    <row r="525" spans="1:2" x14ac:dyDescent="0.25">
      <c r="A525" s="62">
        <v>12131508</v>
      </c>
      <c r="B525" s="63" t="s">
        <v>2387</v>
      </c>
    </row>
    <row r="526" spans="1:2" x14ac:dyDescent="0.25">
      <c r="A526" s="62">
        <v>12131601</v>
      </c>
      <c r="B526" s="63" t="s">
        <v>18729</v>
      </c>
    </row>
    <row r="527" spans="1:2" x14ac:dyDescent="0.25">
      <c r="A527" s="62">
        <v>12131602</v>
      </c>
      <c r="B527" s="63" t="s">
        <v>9024</v>
      </c>
    </row>
    <row r="528" spans="1:2" x14ac:dyDescent="0.25">
      <c r="A528" s="62">
        <v>12131603</v>
      </c>
      <c r="B528" s="63" t="s">
        <v>4749</v>
      </c>
    </row>
    <row r="529" spans="1:2" x14ac:dyDescent="0.25">
      <c r="A529" s="62">
        <v>12131604</v>
      </c>
      <c r="B529" s="63" t="s">
        <v>6997</v>
      </c>
    </row>
    <row r="530" spans="1:2" x14ac:dyDescent="0.25">
      <c r="A530" s="62">
        <v>12131605</v>
      </c>
      <c r="B530" s="63" t="s">
        <v>1396</v>
      </c>
    </row>
    <row r="531" spans="1:2" x14ac:dyDescent="0.25">
      <c r="A531" s="62">
        <v>12131701</v>
      </c>
      <c r="B531" s="63" t="s">
        <v>5231</v>
      </c>
    </row>
    <row r="532" spans="1:2" x14ac:dyDescent="0.25">
      <c r="A532" s="62">
        <v>12131702</v>
      </c>
      <c r="B532" s="63" t="s">
        <v>6575</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4393</v>
      </c>
    </row>
    <row r="537" spans="1:2" x14ac:dyDescent="0.25">
      <c r="A537" s="62">
        <v>12131707</v>
      </c>
      <c r="B537" s="63" t="s">
        <v>5375</v>
      </c>
    </row>
    <row r="538" spans="1:2" x14ac:dyDescent="0.25">
      <c r="A538" s="62">
        <v>12131708</v>
      </c>
      <c r="B538" s="63" t="s">
        <v>9040</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5421</v>
      </c>
    </row>
    <row r="543" spans="1:2" x14ac:dyDescent="0.25">
      <c r="A543" s="62">
        <v>12131805</v>
      </c>
      <c r="B543" s="63" t="s">
        <v>17733</v>
      </c>
    </row>
    <row r="544" spans="1:2" x14ac:dyDescent="0.25">
      <c r="A544" s="62">
        <v>12131806</v>
      </c>
      <c r="B544" s="63" t="s">
        <v>15646</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3423</v>
      </c>
    </row>
    <row r="549" spans="1:2" x14ac:dyDescent="0.25">
      <c r="A549" s="62">
        <v>12141505</v>
      </c>
      <c r="B549" s="63" t="s">
        <v>5255</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15405</v>
      </c>
    </row>
    <row r="554" spans="1:2" x14ac:dyDescent="0.25">
      <c r="A554" s="62">
        <v>12141604</v>
      </c>
      <c r="B554" s="63" t="s">
        <v>16921</v>
      </c>
    </row>
    <row r="555" spans="1:2" x14ac:dyDescent="0.25">
      <c r="A555" s="62">
        <v>12141605</v>
      </c>
      <c r="B555" s="63" t="s">
        <v>15061</v>
      </c>
    </row>
    <row r="556" spans="1:2" x14ac:dyDescent="0.25">
      <c r="A556" s="62">
        <v>12141606</v>
      </c>
      <c r="B556" s="63" t="s">
        <v>8376</v>
      </c>
    </row>
    <row r="557" spans="1:2" x14ac:dyDescent="0.25">
      <c r="A557" s="62">
        <v>12141607</v>
      </c>
      <c r="B557" s="63" t="s">
        <v>18412</v>
      </c>
    </row>
    <row r="558" spans="1:2" x14ac:dyDescent="0.25">
      <c r="A558" s="62">
        <v>12141608</v>
      </c>
      <c r="B558" s="63" t="s">
        <v>12774</v>
      </c>
    </row>
    <row r="559" spans="1:2" x14ac:dyDescent="0.25">
      <c r="A559" s="62">
        <v>12141609</v>
      </c>
      <c r="B559" s="63" t="s">
        <v>13869</v>
      </c>
    </row>
    <row r="560" spans="1:2" x14ac:dyDescent="0.25">
      <c r="A560" s="62">
        <v>12141610</v>
      </c>
      <c r="B560" s="63" t="s">
        <v>6306</v>
      </c>
    </row>
    <row r="561" spans="1:2" x14ac:dyDescent="0.25">
      <c r="A561" s="62">
        <v>12141611</v>
      </c>
      <c r="B561" s="63" t="s">
        <v>6910</v>
      </c>
    </row>
    <row r="562" spans="1:2" x14ac:dyDescent="0.25">
      <c r="A562" s="62">
        <v>12141612</v>
      </c>
      <c r="B562" s="63" t="s">
        <v>5154</v>
      </c>
    </row>
    <row r="563" spans="1:2" x14ac:dyDescent="0.25">
      <c r="A563" s="62">
        <v>12141613</v>
      </c>
      <c r="B563" s="63" t="s">
        <v>9563</v>
      </c>
    </row>
    <row r="564" spans="1:2" x14ac:dyDescent="0.25">
      <c r="A564" s="62">
        <v>12141614</v>
      </c>
      <c r="B564" s="63" t="s">
        <v>13137</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8498</v>
      </c>
    </row>
    <row r="573" spans="1:2" x14ac:dyDescent="0.25">
      <c r="A573" s="62">
        <v>12141706</v>
      </c>
      <c r="B573" s="63" t="s">
        <v>14584</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9438</v>
      </c>
    </row>
    <row r="578" spans="1:2" x14ac:dyDescent="0.25">
      <c r="A578" s="62">
        <v>12141711</v>
      </c>
      <c r="B578" s="63" t="s">
        <v>3094</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4878</v>
      </c>
    </row>
    <row r="583" spans="1:2" x14ac:dyDescent="0.25">
      <c r="A583" s="62">
        <v>12141716</v>
      </c>
      <c r="B583" s="63" t="s">
        <v>6021</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9336</v>
      </c>
    </row>
    <row r="588" spans="1:2" x14ac:dyDescent="0.25">
      <c r="A588" s="62">
        <v>12141721</v>
      </c>
      <c r="B588" s="63" t="s">
        <v>3196</v>
      </c>
    </row>
    <row r="589" spans="1:2" x14ac:dyDescent="0.25">
      <c r="A589" s="62">
        <v>12141722</v>
      </c>
      <c r="B589" s="63" t="s">
        <v>16860</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2911</v>
      </c>
    </row>
    <row r="594" spans="1:2" x14ac:dyDescent="0.25">
      <c r="A594" s="62">
        <v>12141727</v>
      </c>
      <c r="B594" s="63" t="s">
        <v>15467</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16994</v>
      </c>
    </row>
    <row r="601" spans="1:2" x14ac:dyDescent="0.25">
      <c r="A601" s="62">
        <v>12141734</v>
      </c>
      <c r="B601" s="63" t="s">
        <v>3547</v>
      </c>
    </row>
    <row r="602" spans="1:2" x14ac:dyDescent="0.25">
      <c r="A602" s="62">
        <v>12141735</v>
      </c>
      <c r="B602" s="63" t="s">
        <v>13195</v>
      </c>
    </row>
    <row r="603" spans="1:2" x14ac:dyDescent="0.25">
      <c r="A603" s="62">
        <v>12141736</v>
      </c>
      <c r="B603" s="63" t="s">
        <v>10002</v>
      </c>
    </row>
    <row r="604" spans="1:2" x14ac:dyDescent="0.25">
      <c r="A604" s="62">
        <v>12141737</v>
      </c>
      <c r="B604" s="63" t="s">
        <v>5189</v>
      </c>
    </row>
    <row r="605" spans="1:2" x14ac:dyDescent="0.25">
      <c r="A605" s="62">
        <v>12141738</v>
      </c>
      <c r="B605" s="63" t="s">
        <v>9397</v>
      </c>
    </row>
    <row r="606" spans="1:2" x14ac:dyDescent="0.25">
      <c r="A606" s="62">
        <v>12141739</v>
      </c>
      <c r="B606" s="63" t="s">
        <v>13388</v>
      </c>
    </row>
    <row r="607" spans="1:2" x14ac:dyDescent="0.25">
      <c r="A607" s="62">
        <v>12141740</v>
      </c>
      <c r="B607" s="63" t="s">
        <v>5924</v>
      </c>
    </row>
    <row r="608" spans="1:2" x14ac:dyDescent="0.25">
      <c r="A608" s="62">
        <v>12141741</v>
      </c>
      <c r="B608" s="63" t="s">
        <v>4893</v>
      </c>
    </row>
    <row r="609" spans="1:2" x14ac:dyDescent="0.25">
      <c r="A609" s="62">
        <v>12141742</v>
      </c>
      <c r="B609" s="63" t="s">
        <v>9680</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4505</v>
      </c>
    </row>
    <row r="615" spans="1:2" x14ac:dyDescent="0.25">
      <c r="A615" s="62">
        <v>12141748</v>
      </c>
      <c r="B615" s="63" t="s">
        <v>13206</v>
      </c>
    </row>
    <row r="616" spans="1:2" x14ac:dyDescent="0.25">
      <c r="A616" s="62">
        <v>12141749</v>
      </c>
      <c r="B616" s="63" t="s">
        <v>17040</v>
      </c>
    </row>
    <row r="617" spans="1:2" x14ac:dyDescent="0.25">
      <c r="A617" s="62">
        <v>12141750</v>
      </c>
      <c r="B617" s="63" t="s">
        <v>7790</v>
      </c>
    </row>
    <row r="618" spans="1:2" x14ac:dyDescent="0.25">
      <c r="A618" s="62">
        <v>12141751</v>
      </c>
      <c r="B618" s="63" t="s">
        <v>10468</v>
      </c>
    </row>
    <row r="619" spans="1:2" x14ac:dyDescent="0.25">
      <c r="A619" s="62">
        <v>12141752</v>
      </c>
      <c r="B619" s="63" t="s">
        <v>1238</v>
      </c>
    </row>
    <row r="620" spans="1:2" x14ac:dyDescent="0.25">
      <c r="A620" s="62">
        <v>12141753</v>
      </c>
      <c r="B620" s="63" t="s">
        <v>4514</v>
      </c>
    </row>
    <row r="621" spans="1:2" x14ac:dyDescent="0.25">
      <c r="A621" s="62">
        <v>12141754</v>
      </c>
      <c r="B621" s="63" t="s">
        <v>7422</v>
      </c>
    </row>
    <row r="622" spans="1:2" x14ac:dyDescent="0.25">
      <c r="A622" s="62">
        <v>12141755</v>
      </c>
      <c r="B622" s="63" t="s">
        <v>6441</v>
      </c>
    </row>
    <row r="623" spans="1:2" x14ac:dyDescent="0.25">
      <c r="A623" s="62">
        <v>12141756</v>
      </c>
      <c r="B623" s="63" t="s">
        <v>2985</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15660</v>
      </c>
    </row>
    <row r="628" spans="1:2" x14ac:dyDescent="0.25">
      <c r="A628" s="62">
        <v>12141801</v>
      </c>
      <c r="B628" s="63" t="s">
        <v>16627</v>
      </c>
    </row>
    <row r="629" spans="1:2" x14ac:dyDescent="0.25">
      <c r="A629" s="62">
        <v>12141802</v>
      </c>
      <c r="B629" s="63" t="s">
        <v>3427</v>
      </c>
    </row>
    <row r="630" spans="1:2" x14ac:dyDescent="0.25">
      <c r="A630" s="62">
        <v>12141803</v>
      </c>
      <c r="B630" s="63" t="s">
        <v>18465</v>
      </c>
    </row>
    <row r="631" spans="1:2" x14ac:dyDescent="0.25">
      <c r="A631" s="62">
        <v>12141804</v>
      </c>
      <c r="B631" s="63" t="s">
        <v>4593</v>
      </c>
    </row>
    <row r="632" spans="1:2" x14ac:dyDescent="0.25">
      <c r="A632" s="62">
        <v>12141805</v>
      </c>
      <c r="B632" s="63" t="s">
        <v>18199</v>
      </c>
    </row>
    <row r="633" spans="1:2" x14ac:dyDescent="0.25">
      <c r="A633" s="62">
        <v>12141806</v>
      </c>
      <c r="B633" s="63" t="s">
        <v>5152</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13045</v>
      </c>
    </row>
    <row r="655" spans="1:2" x14ac:dyDescent="0.25">
      <c r="A655" s="62">
        <v>12142006</v>
      </c>
      <c r="B655" s="63" t="s">
        <v>8059</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15386</v>
      </c>
    </row>
    <row r="662" spans="1:2" x14ac:dyDescent="0.25">
      <c r="A662" s="62">
        <v>12142201</v>
      </c>
      <c r="B662" s="63" t="s">
        <v>5386</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9685</v>
      </c>
    </row>
    <row r="667" spans="1:2" x14ac:dyDescent="0.25">
      <c r="A667" s="62">
        <v>12142206</v>
      </c>
      <c r="B667" s="63" t="s">
        <v>5362</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7763</v>
      </c>
    </row>
    <row r="672" spans="1:2" x14ac:dyDescent="0.25">
      <c r="A672" s="62">
        <v>12161503</v>
      </c>
      <c r="B672" s="63" t="s">
        <v>9491</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13646</v>
      </c>
    </row>
    <row r="680" spans="1:2" x14ac:dyDescent="0.25">
      <c r="A680" s="62">
        <v>12161604</v>
      </c>
      <c r="B680" s="63" t="s">
        <v>12050</v>
      </c>
    </row>
    <row r="681" spans="1:2" x14ac:dyDescent="0.25">
      <c r="A681" s="62">
        <v>12161701</v>
      </c>
      <c r="B681" s="63" t="s">
        <v>5228</v>
      </c>
    </row>
    <row r="682" spans="1:2" x14ac:dyDescent="0.25">
      <c r="A682" s="62">
        <v>12161702</v>
      </c>
      <c r="B682" s="63" t="s">
        <v>5436</v>
      </c>
    </row>
    <row r="683" spans="1:2" x14ac:dyDescent="0.25">
      <c r="A683" s="62">
        <v>12161703</v>
      </c>
      <c r="B683" s="63" t="s">
        <v>11326</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15106</v>
      </c>
    </row>
    <row r="688" spans="1:2" x14ac:dyDescent="0.25">
      <c r="A688" s="62">
        <v>12161802</v>
      </c>
      <c r="B688" s="63" t="s">
        <v>4218</v>
      </c>
    </row>
    <row r="689" spans="1:2" x14ac:dyDescent="0.25">
      <c r="A689" s="62">
        <v>12161803</v>
      </c>
      <c r="B689" s="63" t="s">
        <v>9867</v>
      </c>
    </row>
    <row r="690" spans="1:2" x14ac:dyDescent="0.25">
      <c r="A690" s="62">
        <v>12161804</v>
      </c>
      <c r="B690" s="63" t="s">
        <v>2086</v>
      </c>
    </row>
    <row r="691" spans="1:2" x14ac:dyDescent="0.25">
      <c r="A691" s="62">
        <v>12161805</v>
      </c>
      <c r="B691" s="63" t="s">
        <v>7284</v>
      </c>
    </row>
    <row r="692" spans="1:2" x14ac:dyDescent="0.25">
      <c r="A692" s="62">
        <v>12161806</v>
      </c>
      <c r="B692" s="63" t="s">
        <v>4714</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5208</v>
      </c>
    </row>
    <row r="697" spans="1:2" x14ac:dyDescent="0.25">
      <c r="A697" s="62">
        <v>12161903</v>
      </c>
      <c r="B697" s="63" t="s">
        <v>8514</v>
      </c>
    </row>
    <row r="698" spans="1:2" x14ac:dyDescent="0.25">
      <c r="A698" s="62">
        <v>12161904</v>
      </c>
      <c r="B698" s="63" t="s">
        <v>17439</v>
      </c>
    </row>
    <row r="699" spans="1:2" x14ac:dyDescent="0.25">
      <c r="A699" s="62">
        <v>12161905</v>
      </c>
      <c r="B699" s="63" t="s">
        <v>13768</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16336</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2214</v>
      </c>
    </row>
    <row r="709" spans="1:2" x14ac:dyDescent="0.25">
      <c r="A709" s="62">
        <v>12162203</v>
      </c>
      <c r="B709" s="63" t="s">
        <v>6324</v>
      </c>
    </row>
    <row r="710" spans="1:2" x14ac:dyDescent="0.25">
      <c r="A710" s="62">
        <v>12162204</v>
      </c>
      <c r="B710" s="63" t="s">
        <v>3959</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14757</v>
      </c>
    </row>
    <row r="715" spans="1:2" x14ac:dyDescent="0.25">
      <c r="A715" s="62">
        <v>12162209</v>
      </c>
      <c r="B715" s="63" t="s">
        <v>7948</v>
      </c>
    </row>
    <row r="716" spans="1:2" x14ac:dyDescent="0.25">
      <c r="A716" s="62">
        <v>12162210</v>
      </c>
      <c r="B716" s="63" t="s">
        <v>13565</v>
      </c>
    </row>
    <row r="717" spans="1:2" x14ac:dyDescent="0.25">
      <c r="A717" s="62">
        <v>12162211</v>
      </c>
      <c r="B717" s="63" t="s">
        <v>3988</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9536</v>
      </c>
    </row>
    <row r="722" spans="1:2" x14ac:dyDescent="0.25">
      <c r="A722" s="62">
        <v>12162401</v>
      </c>
      <c r="B722" s="63" t="s">
        <v>18504</v>
      </c>
    </row>
    <row r="723" spans="1:2" x14ac:dyDescent="0.25">
      <c r="A723" s="62">
        <v>12162402</v>
      </c>
      <c r="B723" s="63" t="s">
        <v>5248</v>
      </c>
    </row>
    <row r="724" spans="1:2" x14ac:dyDescent="0.25">
      <c r="A724" s="62">
        <v>12162501</v>
      </c>
      <c r="B724" s="63" t="s">
        <v>13792</v>
      </c>
    </row>
    <row r="725" spans="1:2" x14ac:dyDescent="0.25">
      <c r="A725" s="62">
        <v>12162502</v>
      </c>
      <c r="B725" s="63" t="s">
        <v>10636</v>
      </c>
    </row>
    <row r="726" spans="1:2" x14ac:dyDescent="0.25">
      <c r="A726" s="62">
        <v>12162503</v>
      </c>
      <c r="B726" s="63" t="s">
        <v>18275</v>
      </c>
    </row>
    <row r="727" spans="1:2" x14ac:dyDescent="0.25">
      <c r="A727" s="62">
        <v>12162601</v>
      </c>
      <c r="B727" s="63" t="s">
        <v>8362</v>
      </c>
    </row>
    <row r="728" spans="1:2" x14ac:dyDescent="0.25">
      <c r="A728" s="62">
        <v>12162602</v>
      </c>
      <c r="B728" s="63" t="s">
        <v>2788</v>
      </c>
    </row>
    <row r="729" spans="1:2" x14ac:dyDescent="0.25">
      <c r="A729" s="62">
        <v>12162701</v>
      </c>
      <c r="B729" s="63" t="s">
        <v>7161</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14823</v>
      </c>
    </row>
    <row r="737" spans="1:2" x14ac:dyDescent="0.25">
      <c r="A737" s="62">
        <v>12163101</v>
      </c>
      <c r="B737" s="63" t="s">
        <v>6092</v>
      </c>
    </row>
    <row r="738" spans="1:2" x14ac:dyDescent="0.25">
      <c r="A738" s="62">
        <v>12163201</v>
      </c>
      <c r="B738" s="63" t="s">
        <v>3241</v>
      </c>
    </row>
    <row r="739" spans="1:2" x14ac:dyDescent="0.25">
      <c r="A739" s="62">
        <v>12163301</v>
      </c>
      <c r="B739" s="63" t="s">
        <v>4903</v>
      </c>
    </row>
    <row r="740" spans="1:2" x14ac:dyDescent="0.25">
      <c r="A740" s="62">
        <v>12163401</v>
      </c>
      <c r="B740" s="63" t="s">
        <v>9708</v>
      </c>
    </row>
    <row r="741" spans="1:2" x14ac:dyDescent="0.25">
      <c r="A741" s="62">
        <v>12163501</v>
      </c>
      <c r="B741" s="63" t="s">
        <v>7478</v>
      </c>
    </row>
    <row r="742" spans="1:2" x14ac:dyDescent="0.25">
      <c r="A742" s="62">
        <v>12163601</v>
      </c>
      <c r="B742" s="63" t="s">
        <v>14134</v>
      </c>
    </row>
    <row r="743" spans="1:2" x14ac:dyDescent="0.25">
      <c r="A743" s="62">
        <v>12163602</v>
      </c>
      <c r="B743" s="63" t="s">
        <v>11157</v>
      </c>
    </row>
    <row r="744" spans="1:2" x14ac:dyDescent="0.25">
      <c r="A744" s="62">
        <v>12163701</v>
      </c>
      <c r="B744" s="63" t="s">
        <v>13892</v>
      </c>
    </row>
    <row r="745" spans="1:2" x14ac:dyDescent="0.25">
      <c r="A745" s="62">
        <v>12163801</v>
      </c>
      <c r="B745" s="63" t="s">
        <v>1295</v>
      </c>
    </row>
    <row r="746" spans="1:2" x14ac:dyDescent="0.25">
      <c r="A746" s="62">
        <v>12163802</v>
      </c>
      <c r="B746" s="63" t="s">
        <v>2673</v>
      </c>
    </row>
    <row r="747" spans="1:2" x14ac:dyDescent="0.25">
      <c r="A747" s="62">
        <v>12163901</v>
      </c>
      <c r="B747" s="63" t="s">
        <v>13260</v>
      </c>
    </row>
    <row r="748" spans="1:2" x14ac:dyDescent="0.25">
      <c r="A748" s="62">
        <v>12163902</v>
      </c>
      <c r="B748" s="63" t="s">
        <v>3223</v>
      </c>
    </row>
    <row r="749" spans="1:2" x14ac:dyDescent="0.25">
      <c r="A749" s="62">
        <v>12164001</v>
      </c>
      <c r="B749" s="63" t="s">
        <v>2112</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16182</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5607</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5913</v>
      </c>
    </row>
    <row r="767" spans="1:2" x14ac:dyDescent="0.25">
      <c r="A767" s="62">
        <v>12171604</v>
      </c>
      <c r="B767" s="63" t="s">
        <v>4762</v>
      </c>
    </row>
    <row r="768" spans="1:2" x14ac:dyDescent="0.25">
      <c r="A768" s="62">
        <v>12171605</v>
      </c>
      <c r="B768" s="63" t="s">
        <v>7752</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16138</v>
      </c>
    </row>
    <row r="773" spans="1:2" x14ac:dyDescent="0.25">
      <c r="A773" s="62">
        <v>12181502</v>
      </c>
      <c r="B773" s="63" t="s">
        <v>3286</v>
      </c>
    </row>
    <row r="774" spans="1:2" x14ac:dyDescent="0.25">
      <c r="A774" s="62">
        <v>12181503</v>
      </c>
      <c r="B774" s="63" t="s">
        <v>6848</v>
      </c>
    </row>
    <row r="775" spans="1:2" x14ac:dyDescent="0.25">
      <c r="A775" s="62">
        <v>12181504</v>
      </c>
      <c r="B775" s="63" t="s">
        <v>18606</v>
      </c>
    </row>
    <row r="776" spans="1:2" x14ac:dyDescent="0.25">
      <c r="A776" s="62">
        <v>12181601</v>
      </c>
      <c r="B776" s="63" t="s">
        <v>9230</v>
      </c>
    </row>
    <row r="777" spans="1:2" x14ac:dyDescent="0.25">
      <c r="A777" s="62">
        <v>12181602</v>
      </c>
      <c r="B777" s="63" t="s">
        <v>16069</v>
      </c>
    </row>
    <row r="778" spans="1:2" x14ac:dyDescent="0.25">
      <c r="A778" s="62">
        <v>12191501</v>
      </c>
      <c r="B778" s="63" t="s">
        <v>7665</v>
      </c>
    </row>
    <row r="779" spans="1:2" x14ac:dyDescent="0.25">
      <c r="A779" s="62">
        <v>12191502</v>
      </c>
      <c r="B779" s="63" t="s">
        <v>3927</v>
      </c>
    </row>
    <row r="780" spans="1:2" x14ac:dyDescent="0.25">
      <c r="A780" s="62">
        <v>12191503</v>
      </c>
      <c r="B780" s="63" t="s">
        <v>2677</v>
      </c>
    </row>
    <row r="781" spans="1:2" x14ac:dyDescent="0.25">
      <c r="A781" s="62">
        <v>12191504</v>
      </c>
      <c r="B781" s="63" t="s">
        <v>9467</v>
      </c>
    </row>
    <row r="782" spans="1:2" x14ac:dyDescent="0.25">
      <c r="A782" s="62">
        <v>12191601</v>
      </c>
      <c r="B782" s="63" t="s">
        <v>16479</v>
      </c>
    </row>
    <row r="783" spans="1:2" x14ac:dyDescent="0.25">
      <c r="A783" s="62">
        <v>12191602</v>
      </c>
      <c r="B783" s="63" t="s">
        <v>6117</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17067</v>
      </c>
    </row>
    <row r="792" spans="1:2" x14ac:dyDescent="0.25">
      <c r="A792" s="62">
        <v>12352105</v>
      </c>
      <c r="B792" s="63" t="s">
        <v>8106</v>
      </c>
    </row>
    <row r="793" spans="1:2" x14ac:dyDescent="0.25">
      <c r="A793" s="62">
        <v>12352106</v>
      </c>
      <c r="B793" s="63" t="s">
        <v>3158</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18634</v>
      </c>
    </row>
    <row r="799" spans="1:2" x14ac:dyDescent="0.25">
      <c r="A799" s="62">
        <v>12352114</v>
      </c>
      <c r="B799" s="63" t="s">
        <v>3377</v>
      </c>
    </row>
    <row r="800" spans="1:2" x14ac:dyDescent="0.25">
      <c r="A800" s="62">
        <v>12352115</v>
      </c>
      <c r="B800" s="63" t="s">
        <v>10514</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15901</v>
      </c>
    </row>
    <row r="810" spans="1:2" x14ac:dyDescent="0.25">
      <c r="A810" s="62">
        <v>12352126</v>
      </c>
      <c r="B810" s="63" t="s">
        <v>12280</v>
      </c>
    </row>
    <row r="811" spans="1:2" x14ac:dyDescent="0.25">
      <c r="A811" s="62">
        <v>12352127</v>
      </c>
      <c r="B811" s="63" t="s">
        <v>2905</v>
      </c>
    </row>
    <row r="812" spans="1:2" x14ac:dyDescent="0.25">
      <c r="A812" s="62">
        <v>12352128</v>
      </c>
      <c r="B812" s="63" t="s">
        <v>1750</v>
      </c>
    </row>
    <row r="813" spans="1:2" x14ac:dyDescent="0.25">
      <c r="A813" s="62">
        <v>12352129</v>
      </c>
      <c r="B813" s="63" t="s">
        <v>5530</v>
      </c>
    </row>
    <row r="814" spans="1:2" x14ac:dyDescent="0.25">
      <c r="A814" s="62">
        <v>12352130</v>
      </c>
      <c r="B814" s="63" t="s">
        <v>15027</v>
      </c>
    </row>
    <row r="815" spans="1:2" x14ac:dyDescent="0.25">
      <c r="A815" s="62">
        <v>12352201</v>
      </c>
      <c r="B815" s="63" t="s">
        <v>5143</v>
      </c>
    </row>
    <row r="816" spans="1:2" x14ac:dyDescent="0.25">
      <c r="A816" s="62">
        <v>12352202</v>
      </c>
      <c r="B816" s="63" t="s">
        <v>937</v>
      </c>
    </row>
    <row r="817" spans="1:2" x14ac:dyDescent="0.25">
      <c r="A817" s="62">
        <v>12352203</v>
      </c>
      <c r="B817" s="63" t="s">
        <v>5560</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5002</v>
      </c>
    </row>
    <row r="824" spans="1:2" x14ac:dyDescent="0.25">
      <c r="A824" s="62">
        <v>12352210</v>
      </c>
      <c r="B824" s="63" t="s">
        <v>5775</v>
      </c>
    </row>
    <row r="825" spans="1:2" x14ac:dyDescent="0.25">
      <c r="A825" s="62">
        <v>12352211</v>
      </c>
      <c r="B825" s="63" t="s">
        <v>16406</v>
      </c>
    </row>
    <row r="826" spans="1:2" x14ac:dyDescent="0.25">
      <c r="A826" s="62">
        <v>12352212</v>
      </c>
      <c r="B826" s="63" t="s">
        <v>11715</v>
      </c>
    </row>
    <row r="827" spans="1:2" x14ac:dyDescent="0.25">
      <c r="A827" s="62">
        <v>12352301</v>
      </c>
      <c r="B827" s="63" t="s">
        <v>4346</v>
      </c>
    </row>
    <row r="828" spans="1:2" x14ac:dyDescent="0.25">
      <c r="A828" s="62">
        <v>12352302</v>
      </c>
      <c r="B828" s="63" t="s">
        <v>7642</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14605</v>
      </c>
    </row>
    <row r="837" spans="1:2" x14ac:dyDescent="0.25">
      <c r="A837" s="62">
        <v>12352311</v>
      </c>
      <c r="B837" s="63" t="s">
        <v>8978</v>
      </c>
    </row>
    <row r="838" spans="1:2" x14ac:dyDescent="0.25">
      <c r="A838" s="62">
        <v>12352312</v>
      </c>
      <c r="B838" s="63" t="s">
        <v>4789</v>
      </c>
    </row>
    <row r="839" spans="1:2" x14ac:dyDescent="0.25">
      <c r="A839" s="62">
        <v>12352401</v>
      </c>
      <c r="B839" s="63" t="s">
        <v>12642</v>
      </c>
    </row>
    <row r="840" spans="1:2" x14ac:dyDescent="0.25">
      <c r="A840" s="62">
        <v>12352402</v>
      </c>
      <c r="B840" s="63" t="s">
        <v>6676</v>
      </c>
    </row>
    <row r="841" spans="1:2" x14ac:dyDescent="0.25">
      <c r="A841" s="62">
        <v>12352501</v>
      </c>
      <c r="B841" s="63" t="s">
        <v>4999</v>
      </c>
    </row>
    <row r="842" spans="1:2" x14ac:dyDescent="0.25">
      <c r="A842" s="62">
        <v>12352502</v>
      </c>
      <c r="B842" s="63" t="s">
        <v>3271</v>
      </c>
    </row>
    <row r="843" spans="1:2" x14ac:dyDescent="0.25">
      <c r="A843" s="62">
        <v>12352503</v>
      </c>
      <c r="B843" s="63" t="s">
        <v>15391</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2772</v>
      </c>
    </row>
    <row r="850" spans="1:2" x14ac:dyDescent="0.25">
      <c r="A850" s="62">
        <v>13101602</v>
      </c>
      <c r="B850" s="63" t="s">
        <v>10479</v>
      </c>
    </row>
    <row r="851" spans="1:2" x14ac:dyDescent="0.25">
      <c r="A851" s="62">
        <v>13101603</v>
      </c>
      <c r="B851" s="63" t="s">
        <v>5250</v>
      </c>
    </row>
    <row r="852" spans="1:2" x14ac:dyDescent="0.25">
      <c r="A852" s="62">
        <v>13101604</v>
      </c>
      <c r="B852" s="63" t="s">
        <v>18157</v>
      </c>
    </row>
    <row r="853" spans="1:2" x14ac:dyDescent="0.25">
      <c r="A853" s="62">
        <v>13101605</v>
      </c>
      <c r="B853" s="63" t="s">
        <v>5497</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18141</v>
      </c>
    </row>
    <row r="858" spans="1:2" x14ac:dyDescent="0.25">
      <c r="A858" s="62">
        <v>13101703</v>
      </c>
      <c r="B858" s="63" t="s">
        <v>13159</v>
      </c>
    </row>
    <row r="859" spans="1:2" x14ac:dyDescent="0.25">
      <c r="A859" s="62">
        <v>13101704</v>
      </c>
      <c r="B859" s="63" t="s">
        <v>14943</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3817</v>
      </c>
    </row>
    <row r="865" spans="1:2" x14ac:dyDescent="0.25">
      <c r="A865" s="62">
        <v>13101710</v>
      </c>
      <c r="B865" s="63" t="s">
        <v>13337</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4723</v>
      </c>
    </row>
    <row r="873" spans="1:2" x14ac:dyDescent="0.25">
      <c r="A873" s="62">
        <v>13101718</v>
      </c>
      <c r="B873" s="63" t="s">
        <v>10150</v>
      </c>
    </row>
    <row r="874" spans="1:2" x14ac:dyDescent="0.25">
      <c r="A874" s="62">
        <v>13101719</v>
      </c>
      <c r="B874" s="63" t="s">
        <v>4134</v>
      </c>
    </row>
    <row r="875" spans="1:2" x14ac:dyDescent="0.25">
      <c r="A875" s="62">
        <v>13101720</v>
      </c>
      <c r="B875" s="63" t="s">
        <v>13548</v>
      </c>
    </row>
    <row r="876" spans="1:2" x14ac:dyDescent="0.25">
      <c r="A876" s="62">
        <v>13101721</v>
      </c>
      <c r="B876" s="63" t="s">
        <v>13419</v>
      </c>
    </row>
    <row r="877" spans="1:2" x14ac:dyDescent="0.25">
      <c r="A877" s="62">
        <v>13101722</v>
      </c>
      <c r="B877" s="63" t="s">
        <v>15614</v>
      </c>
    </row>
    <row r="878" spans="1:2" x14ac:dyDescent="0.25">
      <c r="A878" s="62">
        <v>13101723</v>
      </c>
      <c r="B878" s="63" t="s">
        <v>1572</v>
      </c>
    </row>
    <row r="879" spans="1:2" x14ac:dyDescent="0.25">
      <c r="A879" s="62">
        <v>13101724</v>
      </c>
      <c r="B879" s="63" t="s">
        <v>14648</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3748</v>
      </c>
    </row>
    <row r="887" spans="1:2" x14ac:dyDescent="0.25">
      <c r="A887" s="62">
        <v>13102003</v>
      </c>
      <c r="B887" s="63" t="s">
        <v>11656</v>
      </c>
    </row>
    <row r="888" spans="1:2" x14ac:dyDescent="0.25">
      <c r="A888" s="62">
        <v>13102005</v>
      </c>
      <c r="B888" s="63" t="s">
        <v>10406</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15148</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10073</v>
      </c>
    </row>
    <row r="902" spans="1:2" x14ac:dyDescent="0.25">
      <c r="A902" s="62">
        <v>13102020</v>
      </c>
      <c r="B902" s="63" t="s">
        <v>2458</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4528</v>
      </c>
    </row>
    <row r="916" spans="1:2" x14ac:dyDescent="0.25">
      <c r="A916" s="62">
        <v>13111003</v>
      </c>
      <c r="B916" s="63" t="s">
        <v>15585</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10319</v>
      </c>
    </row>
    <row r="923" spans="1:2" x14ac:dyDescent="0.25">
      <c r="A923" s="62">
        <v>13111010</v>
      </c>
      <c r="B923" s="63" t="s">
        <v>15415</v>
      </c>
    </row>
    <row r="924" spans="1:2" x14ac:dyDescent="0.25">
      <c r="A924" s="62">
        <v>13111011</v>
      </c>
      <c r="B924" s="63" t="s">
        <v>9103</v>
      </c>
    </row>
    <row r="925" spans="1:2" x14ac:dyDescent="0.25">
      <c r="A925" s="62">
        <v>13111012</v>
      </c>
      <c r="B925" s="63" t="s">
        <v>10710</v>
      </c>
    </row>
    <row r="926" spans="1:2" x14ac:dyDescent="0.25">
      <c r="A926" s="62">
        <v>13111013</v>
      </c>
      <c r="B926" s="63" t="s">
        <v>13592</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13777</v>
      </c>
    </row>
    <row r="932" spans="1:2" x14ac:dyDescent="0.25">
      <c r="A932" s="62">
        <v>13111019</v>
      </c>
      <c r="B932" s="63" t="s">
        <v>1378</v>
      </c>
    </row>
    <row r="933" spans="1:2" x14ac:dyDescent="0.25">
      <c r="A933" s="62">
        <v>13111020</v>
      </c>
      <c r="B933" s="63" t="s">
        <v>4287</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15068</v>
      </c>
    </row>
    <row r="938" spans="1:2" x14ac:dyDescent="0.25">
      <c r="A938" s="62">
        <v>13111025</v>
      </c>
      <c r="B938" s="63" t="s">
        <v>2812</v>
      </c>
    </row>
    <row r="939" spans="1:2" x14ac:dyDescent="0.25">
      <c r="A939" s="62">
        <v>13111026</v>
      </c>
      <c r="B939" s="63" t="s">
        <v>12947</v>
      </c>
    </row>
    <row r="940" spans="1:2" x14ac:dyDescent="0.25">
      <c r="A940" s="62">
        <v>13111027</v>
      </c>
      <c r="B940" s="63" t="s">
        <v>9211</v>
      </c>
    </row>
    <row r="941" spans="1:2" x14ac:dyDescent="0.25">
      <c r="A941" s="62">
        <v>13111028</v>
      </c>
      <c r="B941" s="63" t="s">
        <v>4016</v>
      </c>
    </row>
    <row r="942" spans="1:2" x14ac:dyDescent="0.25">
      <c r="A942" s="62">
        <v>13111029</v>
      </c>
      <c r="B942" s="63" t="s">
        <v>14477</v>
      </c>
    </row>
    <row r="943" spans="1:2" x14ac:dyDescent="0.25">
      <c r="A943" s="62">
        <v>13111030</v>
      </c>
      <c r="B943" s="63" t="s">
        <v>8000</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16733</v>
      </c>
    </row>
    <row r="953" spans="1:2" x14ac:dyDescent="0.25">
      <c r="A953" s="62">
        <v>13111040</v>
      </c>
      <c r="B953" s="63" t="s">
        <v>8590</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11684</v>
      </c>
    </row>
    <row r="977" spans="1:2" x14ac:dyDescent="0.25">
      <c r="A977" s="62">
        <v>13111064</v>
      </c>
      <c r="B977" s="63" t="s">
        <v>5423</v>
      </c>
    </row>
    <row r="978" spans="1:2" x14ac:dyDescent="0.25">
      <c r="A978" s="62">
        <v>13111065</v>
      </c>
      <c r="B978" s="63" t="s">
        <v>9472</v>
      </c>
    </row>
    <row r="979" spans="1:2" x14ac:dyDescent="0.25">
      <c r="A979" s="62">
        <v>13111066</v>
      </c>
      <c r="B979" s="63" t="s">
        <v>2297</v>
      </c>
    </row>
    <row r="980" spans="1:2" x14ac:dyDescent="0.25">
      <c r="A980" s="62">
        <v>13111101</v>
      </c>
      <c r="B980" s="63" t="s">
        <v>9117</v>
      </c>
    </row>
    <row r="981" spans="1:2" x14ac:dyDescent="0.25">
      <c r="A981" s="62">
        <v>13111102</v>
      </c>
      <c r="B981" s="63" t="s">
        <v>5364</v>
      </c>
    </row>
    <row r="982" spans="1:2" x14ac:dyDescent="0.25">
      <c r="A982" s="62">
        <v>13111103</v>
      </c>
      <c r="B982" s="63" t="s">
        <v>5881</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4666</v>
      </c>
    </row>
    <row r="989" spans="1:2" x14ac:dyDescent="0.25">
      <c r="A989" s="62">
        <v>13111207</v>
      </c>
      <c r="B989" s="63" t="s">
        <v>8799</v>
      </c>
    </row>
    <row r="990" spans="1:2" x14ac:dyDescent="0.25">
      <c r="A990" s="62">
        <v>13111208</v>
      </c>
      <c r="B990" s="63" t="s">
        <v>17059</v>
      </c>
    </row>
    <row r="991" spans="1:2" x14ac:dyDescent="0.25">
      <c r="A991" s="62">
        <v>13111209</v>
      </c>
      <c r="B991" s="63" t="s">
        <v>701</v>
      </c>
    </row>
    <row r="992" spans="1:2" x14ac:dyDescent="0.25">
      <c r="A992" s="62">
        <v>13111210</v>
      </c>
      <c r="B992" s="63" t="s">
        <v>5404</v>
      </c>
    </row>
    <row r="993" spans="1:2" x14ac:dyDescent="0.25">
      <c r="A993" s="62">
        <v>13111211</v>
      </c>
      <c r="B993" s="63" t="s">
        <v>15495</v>
      </c>
    </row>
    <row r="994" spans="1:2" x14ac:dyDescent="0.25">
      <c r="A994" s="62">
        <v>13111212</v>
      </c>
      <c r="B994" s="63" t="s">
        <v>10269</v>
      </c>
    </row>
    <row r="995" spans="1:2" x14ac:dyDescent="0.25">
      <c r="A995" s="62">
        <v>13111213</v>
      </c>
      <c r="B995" s="63" t="s">
        <v>15256</v>
      </c>
    </row>
    <row r="996" spans="1:2" x14ac:dyDescent="0.25">
      <c r="A996" s="62">
        <v>13111214</v>
      </c>
      <c r="B996" s="63" t="s">
        <v>11141</v>
      </c>
    </row>
    <row r="997" spans="1:2" x14ac:dyDescent="0.25">
      <c r="A997" s="62">
        <v>13111215</v>
      </c>
      <c r="B997" s="63" t="s">
        <v>6047</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4487</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7909</v>
      </c>
    </row>
    <row r="1007" spans="1:2" x14ac:dyDescent="0.25">
      <c r="A1007" s="62">
        <v>13111305</v>
      </c>
      <c r="B1007" s="63" t="s">
        <v>14409</v>
      </c>
    </row>
    <row r="1008" spans="1:2" x14ac:dyDescent="0.25">
      <c r="A1008" s="62">
        <v>13111306</v>
      </c>
      <c r="B1008" s="63" t="s">
        <v>18179</v>
      </c>
    </row>
    <row r="1009" spans="1:2" x14ac:dyDescent="0.25">
      <c r="A1009" s="62">
        <v>13111307</v>
      </c>
      <c r="B1009" s="63" t="s">
        <v>16239</v>
      </c>
    </row>
    <row r="1010" spans="1:2" x14ac:dyDescent="0.25">
      <c r="A1010" s="62">
        <v>13111308</v>
      </c>
      <c r="B1010" s="63" t="s">
        <v>13866</v>
      </c>
    </row>
    <row r="1011" spans="1:2" x14ac:dyDescent="0.25">
      <c r="A1011" s="62">
        <v>14101501</v>
      </c>
      <c r="B1011" s="63" t="s">
        <v>2987</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3548</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3892</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14718</v>
      </c>
    </row>
    <row r="1025" spans="1:2" x14ac:dyDescent="0.25">
      <c r="A1025" s="62">
        <v>14111514</v>
      </c>
      <c r="B1025" s="63" t="s">
        <v>11352</v>
      </c>
    </row>
    <row r="1026" spans="1:2" x14ac:dyDescent="0.25">
      <c r="A1026" s="62">
        <v>14111515</v>
      </c>
      <c r="B1026" s="63" t="s">
        <v>13910</v>
      </c>
    </row>
    <row r="1027" spans="1:2" x14ac:dyDescent="0.25">
      <c r="A1027" s="62">
        <v>14111516</v>
      </c>
      <c r="B1027" s="63" t="s">
        <v>6177</v>
      </c>
    </row>
    <row r="1028" spans="1:2" x14ac:dyDescent="0.25">
      <c r="A1028" s="62">
        <v>14111518</v>
      </c>
      <c r="B1028" s="63" t="s">
        <v>9217</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3245</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8515</v>
      </c>
    </row>
    <row r="1047" spans="1:2" x14ac:dyDescent="0.25">
      <c r="A1047" s="62">
        <v>14111604</v>
      </c>
      <c r="B1047" s="63" t="s">
        <v>4357</v>
      </c>
    </row>
    <row r="1048" spans="1:2" x14ac:dyDescent="0.25">
      <c r="A1048" s="62">
        <v>14111605</v>
      </c>
      <c r="B1048" s="63" t="s">
        <v>11367</v>
      </c>
    </row>
    <row r="1049" spans="1:2" x14ac:dyDescent="0.25">
      <c r="A1049" s="62">
        <v>14111606</v>
      </c>
      <c r="B1049" s="63" t="s">
        <v>4097</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13930</v>
      </c>
    </row>
    <row r="1054" spans="1:2" x14ac:dyDescent="0.25">
      <c r="A1054" s="62">
        <v>14111611</v>
      </c>
      <c r="B1054" s="63" t="s">
        <v>2033</v>
      </c>
    </row>
    <row r="1055" spans="1:2" x14ac:dyDescent="0.25">
      <c r="A1055" s="62">
        <v>14111613</v>
      </c>
      <c r="B1055" s="63" t="s">
        <v>3517</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6311</v>
      </c>
    </row>
    <row r="1064" spans="1:2" x14ac:dyDescent="0.25">
      <c r="A1064" s="62">
        <v>14111706</v>
      </c>
      <c r="B1064" s="63" t="s">
        <v>14123</v>
      </c>
    </row>
    <row r="1065" spans="1:2" x14ac:dyDescent="0.25">
      <c r="A1065" s="62">
        <v>14111801</v>
      </c>
      <c r="B1065" s="63" t="s">
        <v>11534</v>
      </c>
    </row>
    <row r="1066" spans="1:2" x14ac:dyDescent="0.25">
      <c r="A1066" s="62">
        <v>14111802</v>
      </c>
      <c r="B1066" s="63" t="s">
        <v>5547</v>
      </c>
    </row>
    <row r="1067" spans="1:2" x14ac:dyDescent="0.25">
      <c r="A1067" s="62">
        <v>14111803</v>
      </c>
      <c r="B1067" s="63" t="s">
        <v>4055</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14894</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2248</v>
      </c>
    </row>
    <row r="1079" spans="1:2" x14ac:dyDescent="0.25">
      <c r="A1079" s="62">
        <v>14111815</v>
      </c>
      <c r="B1079" s="63" t="s">
        <v>16418</v>
      </c>
    </row>
    <row r="1080" spans="1:2" x14ac:dyDescent="0.25">
      <c r="A1080" s="62">
        <v>14111816</v>
      </c>
      <c r="B1080" s="63" t="s">
        <v>14660</v>
      </c>
    </row>
    <row r="1081" spans="1:2" x14ac:dyDescent="0.25">
      <c r="A1081" s="62">
        <v>14111817</v>
      </c>
      <c r="B1081" s="63" t="s">
        <v>18214</v>
      </c>
    </row>
    <row r="1082" spans="1:2" x14ac:dyDescent="0.25">
      <c r="A1082" s="62">
        <v>14121501</v>
      </c>
      <c r="B1082" s="63" t="s">
        <v>13023</v>
      </c>
    </row>
    <row r="1083" spans="1:2" x14ac:dyDescent="0.25">
      <c r="A1083" s="62">
        <v>14121502</v>
      </c>
      <c r="B1083" s="63" t="s">
        <v>2346</v>
      </c>
    </row>
    <row r="1084" spans="1:2" x14ac:dyDescent="0.25">
      <c r="A1084" s="62">
        <v>14121503</v>
      </c>
      <c r="B1084" s="63" t="s">
        <v>8080</v>
      </c>
    </row>
    <row r="1085" spans="1:2" x14ac:dyDescent="0.25">
      <c r="A1085" s="62">
        <v>14121504</v>
      </c>
      <c r="B1085" s="63" t="s">
        <v>11351</v>
      </c>
    </row>
    <row r="1086" spans="1:2" x14ac:dyDescent="0.25">
      <c r="A1086" s="62">
        <v>14121505</v>
      </c>
      <c r="B1086" s="63" t="s">
        <v>13607</v>
      </c>
    </row>
    <row r="1087" spans="1:2" x14ac:dyDescent="0.25">
      <c r="A1087" s="62">
        <v>14121601</v>
      </c>
      <c r="B1087" s="63" t="s">
        <v>15134</v>
      </c>
    </row>
    <row r="1088" spans="1:2" x14ac:dyDescent="0.25">
      <c r="A1088" s="62">
        <v>14121602</v>
      </c>
      <c r="B1088" s="63" t="s">
        <v>11238</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14017</v>
      </c>
    </row>
    <row r="1094" spans="1:2" x14ac:dyDescent="0.25">
      <c r="A1094" s="62">
        <v>14121801</v>
      </c>
      <c r="B1094" s="63" t="s">
        <v>8132</v>
      </c>
    </row>
    <row r="1095" spans="1:2" x14ac:dyDescent="0.25">
      <c r="A1095" s="62">
        <v>14121802</v>
      </c>
      <c r="B1095" s="63" t="s">
        <v>9179</v>
      </c>
    </row>
    <row r="1096" spans="1:2" x14ac:dyDescent="0.25">
      <c r="A1096" s="62">
        <v>14121803</v>
      </c>
      <c r="B1096" s="63" t="s">
        <v>18084</v>
      </c>
    </row>
    <row r="1097" spans="1:2" x14ac:dyDescent="0.25">
      <c r="A1097" s="62">
        <v>14121804</v>
      </c>
      <c r="B1097" s="63" t="s">
        <v>14359</v>
      </c>
    </row>
    <row r="1098" spans="1:2" x14ac:dyDescent="0.25">
      <c r="A1098" s="62">
        <v>14121805</v>
      </c>
      <c r="B1098" s="63" t="s">
        <v>15876</v>
      </c>
    </row>
    <row r="1099" spans="1:2" x14ac:dyDescent="0.25">
      <c r="A1099" s="62">
        <v>14121806</v>
      </c>
      <c r="B1099" s="63" t="s">
        <v>15281</v>
      </c>
    </row>
    <row r="1100" spans="1:2" x14ac:dyDescent="0.25">
      <c r="A1100" s="62">
        <v>14121807</v>
      </c>
      <c r="B1100" s="63" t="s">
        <v>5758</v>
      </c>
    </row>
    <row r="1101" spans="1:2" x14ac:dyDescent="0.25">
      <c r="A1101" s="62">
        <v>14121808</v>
      </c>
      <c r="B1101" s="63" t="s">
        <v>7396</v>
      </c>
    </row>
    <row r="1102" spans="1:2" x14ac:dyDescent="0.25">
      <c r="A1102" s="62">
        <v>14121809</v>
      </c>
      <c r="B1102" s="63" t="s">
        <v>3944</v>
      </c>
    </row>
    <row r="1103" spans="1:2" x14ac:dyDescent="0.25">
      <c r="A1103" s="62">
        <v>14121810</v>
      </c>
      <c r="B1103" s="63" t="s">
        <v>3417</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14425</v>
      </c>
    </row>
    <row r="1110" spans="1:2" x14ac:dyDescent="0.25">
      <c r="A1110" s="62">
        <v>14121905</v>
      </c>
      <c r="B1110" s="63" t="s">
        <v>13003</v>
      </c>
    </row>
    <row r="1111" spans="1:2" x14ac:dyDescent="0.25">
      <c r="A1111" s="62">
        <v>14122101</v>
      </c>
      <c r="B1111" s="63" t="s">
        <v>1603</v>
      </c>
    </row>
    <row r="1112" spans="1:2" x14ac:dyDescent="0.25">
      <c r="A1112" s="62">
        <v>14122102</v>
      </c>
      <c r="B1112" s="63" t="s">
        <v>3809</v>
      </c>
    </row>
    <row r="1113" spans="1:2" x14ac:dyDescent="0.25">
      <c r="A1113" s="62">
        <v>14122103</v>
      </c>
      <c r="B1113" s="63" t="s">
        <v>14592</v>
      </c>
    </row>
    <row r="1114" spans="1:2" x14ac:dyDescent="0.25">
      <c r="A1114" s="62">
        <v>14122104</v>
      </c>
      <c r="B1114" s="63" t="s">
        <v>10207</v>
      </c>
    </row>
    <row r="1115" spans="1:2" x14ac:dyDescent="0.25">
      <c r="A1115" s="62">
        <v>14122105</v>
      </c>
      <c r="B1115" s="63" t="s">
        <v>16644</v>
      </c>
    </row>
    <row r="1116" spans="1:2" x14ac:dyDescent="0.25">
      <c r="A1116" s="62">
        <v>14122106</v>
      </c>
      <c r="B1116" s="63" t="s">
        <v>14078</v>
      </c>
    </row>
    <row r="1117" spans="1:2" x14ac:dyDescent="0.25">
      <c r="A1117" s="62">
        <v>14122201</v>
      </c>
      <c r="B1117" s="63" t="s">
        <v>10292</v>
      </c>
    </row>
    <row r="1118" spans="1:2" x14ac:dyDescent="0.25">
      <c r="A1118" s="62">
        <v>15101502</v>
      </c>
      <c r="B1118" s="63" t="s">
        <v>14300</v>
      </c>
    </row>
    <row r="1119" spans="1:2" x14ac:dyDescent="0.25">
      <c r="A1119" s="62">
        <v>15101503</v>
      </c>
      <c r="B1119" s="63" t="s">
        <v>5614</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9232</v>
      </c>
    </row>
    <row r="1134" spans="1:2" x14ac:dyDescent="0.25">
      <c r="A1134" s="62">
        <v>15101608</v>
      </c>
      <c r="B1134" s="63" t="s">
        <v>14703</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2748</v>
      </c>
    </row>
    <row r="1139" spans="1:2" x14ac:dyDescent="0.25">
      <c r="A1139" s="62">
        <v>15111503</v>
      </c>
      <c r="B1139" s="63" t="s">
        <v>2737</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13131</v>
      </c>
    </row>
    <row r="1149" spans="1:2" x14ac:dyDescent="0.25">
      <c r="A1149" s="62">
        <v>15121501</v>
      </c>
      <c r="B1149" s="63" t="s">
        <v>9045</v>
      </c>
    </row>
    <row r="1150" spans="1:2" x14ac:dyDescent="0.25">
      <c r="A1150" s="62">
        <v>15121502</v>
      </c>
      <c r="B1150" s="63" t="s">
        <v>16076</v>
      </c>
    </row>
    <row r="1151" spans="1:2" x14ac:dyDescent="0.25">
      <c r="A1151" s="62">
        <v>15121503</v>
      </c>
      <c r="B1151" s="63" t="s">
        <v>10864</v>
      </c>
    </row>
    <row r="1152" spans="1:2" x14ac:dyDescent="0.25">
      <c r="A1152" s="62">
        <v>15121504</v>
      </c>
      <c r="B1152" s="63" t="s">
        <v>13461</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16225</v>
      </c>
    </row>
    <row r="1160" spans="1:2" x14ac:dyDescent="0.25">
      <c r="A1160" s="62">
        <v>15121514</v>
      </c>
      <c r="B1160" s="63" t="s">
        <v>4009</v>
      </c>
    </row>
    <row r="1161" spans="1:2" x14ac:dyDescent="0.25">
      <c r="A1161" s="62">
        <v>15121515</v>
      </c>
      <c r="B1161" s="63" t="s">
        <v>16877</v>
      </c>
    </row>
    <row r="1162" spans="1:2" x14ac:dyDescent="0.25">
      <c r="A1162" s="62">
        <v>15121516</v>
      </c>
      <c r="B1162" s="63" t="s">
        <v>11102</v>
      </c>
    </row>
    <row r="1163" spans="1:2" x14ac:dyDescent="0.25">
      <c r="A1163" s="62">
        <v>15121517</v>
      </c>
      <c r="B1163" s="63" t="s">
        <v>13295</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16963</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5352</v>
      </c>
    </row>
    <row r="1179" spans="1:2" x14ac:dyDescent="0.25">
      <c r="A1179" s="62">
        <v>15121806</v>
      </c>
      <c r="B1179" s="63" t="s">
        <v>7384</v>
      </c>
    </row>
    <row r="1180" spans="1:2" x14ac:dyDescent="0.25">
      <c r="A1180" s="62">
        <v>15121901</v>
      </c>
      <c r="B1180" s="63" t="s">
        <v>5550</v>
      </c>
    </row>
    <row r="1181" spans="1:2" x14ac:dyDescent="0.25">
      <c r="A1181" s="62">
        <v>15121902</v>
      </c>
      <c r="B1181" s="63" t="s">
        <v>9301</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11006</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7355</v>
      </c>
    </row>
    <row r="1192" spans="1:2" x14ac:dyDescent="0.25">
      <c r="A1192" s="62">
        <v>20101503</v>
      </c>
      <c r="B1192" s="63" t="s">
        <v>9712</v>
      </c>
    </row>
    <row r="1193" spans="1:2" x14ac:dyDescent="0.25">
      <c r="A1193" s="62">
        <v>20101504</v>
      </c>
      <c r="B1193" s="63" t="s">
        <v>17130</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3430</v>
      </c>
    </row>
    <row r="1203" spans="1:2" x14ac:dyDescent="0.25">
      <c r="A1203" s="62">
        <v>20101707</v>
      </c>
      <c r="B1203" s="63" t="s">
        <v>2721</v>
      </c>
    </row>
    <row r="1204" spans="1:2" x14ac:dyDescent="0.25">
      <c r="A1204" s="62">
        <v>20101708</v>
      </c>
      <c r="B1204" s="63" t="s">
        <v>13249</v>
      </c>
    </row>
    <row r="1205" spans="1:2" x14ac:dyDescent="0.25">
      <c r="A1205" s="62">
        <v>20101709</v>
      </c>
      <c r="B1205" s="63" t="s">
        <v>7576</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2412</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10293</v>
      </c>
    </row>
    <row r="1216" spans="1:2" x14ac:dyDescent="0.25">
      <c r="A1216" s="62">
        <v>20101901</v>
      </c>
      <c r="B1216" s="63" t="s">
        <v>4517</v>
      </c>
    </row>
    <row r="1217" spans="1:2" x14ac:dyDescent="0.25">
      <c r="A1217" s="62">
        <v>20101902</v>
      </c>
      <c r="B1217" s="63" t="s">
        <v>14580</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3179</v>
      </c>
    </row>
    <row r="1226" spans="1:2" x14ac:dyDescent="0.25">
      <c r="A1226" s="62">
        <v>20102008</v>
      </c>
      <c r="B1226" s="63" t="s">
        <v>10275</v>
      </c>
    </row>
    <row r="1227" spans="1:2" x14ac:dyDescent="0.25">
      <c r="A1227" s="62">
        <v>20102101</v>
      </c>
      <c r="B1227" s="63" t="s">
        <v>15815</v>
      </c>
    </row>
    <row r="1228" spans="1:2" x14ac:dyDescent="0.25">
      <c r="A1228" s="62">
        <v>20102102</v>
      </c>
      <c r="B1228" s="63" t="s">
        <v>11953</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14581</v>
      </c>
    </row>
    <row r="1238" spans="1:2" x14ac:dyDescent="0.25">
      <c r="A1238" s="62">
        <v>20102305</v>
      </c>
      <c r="B1238" s="63" t="s">
        <v>7219</v>
      </c>
    </row>
    <row r="1239" spans="1:2" x14ac:dyDescent="0.25">
      <c r="A1239" s="62">
        <v>20102306</v>
      </c>
      <c r="B1239" s="63" t="s">
        <v>18010</v>
      </c>
    </row>
    <row r="1240" spans="1:2" x14ac:dyDescent="0.25">
      <c r="A1240" s="62">
        <v>20102307</v>
      </c>
      <c r="B1240" s="63" t="s">
        <v>16375</v>
      </c>
    </row>
    <row r="1241" spans="1:2" x14ac:dyDescent="0.25">
      <c r="A1241" s="62">
        <v>20111504</v>
      </c>
      <c r="B1241" s="63" t="s">
        <v>5661</v>
      </c>
    </row>
    <row r="1242" spans="1:2" x14ac:dyDescent="0.25">
      <c r="A1242" s="62">
        <v>20111505</v>
      </c>
      <c r="B1242" s="63" t="s">
        <v>8083</v>
      </c>
    </row>
    <row r="1243" spans="1:2" x14ac:dyDescent="0.25">
      <c r="A1243" s="62">
        <v>20111601</v>
      </c>
      <c r="B1243" s="63" t="s">
        <v>18193</v>
      </c>
    </row>
    <row r="1244" spans="1:2" x14ac:dyDescent="0.25">
      <c r="A1244" s="62">
        <v>20111602</v>
      </c>
      <c r="B1244" s="63" t="s">
        <v>5844</v>
      </c>
    </row>
    <row r="1245" spans="1:2" x14ac:dyDescent="0.25">
      <c r="A1245" s="62">
        <v>20111603</v>
      </c>
      <c r="B1245" s="63" t="s">
        <v>8841</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2755</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3767</v>
      </c>
    </row>
    <row r="1264" spans="1:2" x14ac:dyDescent="0.25">
      <c r="A1264" s="62">
        <v>20111704</v>
      </c>
      <c r="B1264" s="63" t="s">
        <v>13982</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3497</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5052</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5106</v>
      </c>
    </row>
    <row r="1280" spans="1:2" x14ac:dyDescent="0.25">
      <c r="A1280" s="62">
        <v>20121011</v>
      </c>
      <c r="B1280" s="63" t="s">
        <v>8475</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13984</v>
      </c>
    </row>
    <row r="1286" spans="1:2" x14ac:dyDescent="0.25">
      <c r="A1286" s="62">
        <v>20121101</v>
      </c>
      <c r="B1286" s="63" t="s">
        <v>9706</v>
      </c>
    </row>
    <row r="1287" spans="1:2" x14ac:dyDescent="0.25">
      <c r="A1287" s="62">
        <v>20121102</v>
      </c>
      <c r="B1287" s="63" t="s">
        <v>13333</v>
      </c>
    </row>
    <row r="1288" spans="1:2" x14ac:dyDescent="0.25">
      <c r="A1288" s="62">
        <v>20121103</v>
      </c>
      <c r="B1288" s="63" t="s">
        <v>2947</v>
      </c>
    </row>
    <row r="1289" spans="1:2" x14ac:dyDescent="0.25">
      <c r="A1289" s="62">
        <v>20121104</v>
      </c>
      <c r="B1289" s="63" t="s">
        <v>9968</v>
      </c>
    </row>
    <row r="1290" spans="1:2" x14ac:dyDescent="0.25">
      <c r="A1290" s="62">
        <v>20121105</v>
      </c>
      <c r="B1290" s="63" t="s">
        <v>11709</v>
      </c>
    </row>
    <row r="1291" spans="1:2" x14ac:dyDescent="0.25">
      <c r="A1291" s="62">
        <v>20121106</v>
      </c>
      <c r="B1291" s="63" t="s">
        <v>16623</v>
      </c>
    </row>
    <row r="1292" spans="1:2" x14ac:dyDescent="0.25">
      <c r="A1292" s="62">
        <v>20121107</v>
      </c>
      <c r="B1292" s="63" t="s">
        <v>6573</v>
      </c>
    </row>
    <row r="1293" spans="1:2" x14ac:dyDescent="0.25">
      <c r="A1293" s="62">
        <v>20121108</v>
      </c>
      <c r="B1293" s="63" t="s">
        <v>4916</v>
      </c>
    </row>
    <row r="1294" spans="1:2" x14ac:dyDescent="0.25">
      <c r="A1294" s="62">
        <v>20121109</v>
      </c>
      <c r="B1294" s="63" t="s">
        <v>7812</v>
      </c>
    </row>
    <row r="1295" spans="1:2" x14ac:dyDescent="0.25">
      <c r="A1295" s="62">
        <v>20121110</v>
      </c>
      <c r="B1295" s="63" t="s">
        <v>16558</v>
      </c>
    </row>
    <row r="1296" spans="1:2" x14ac:dyDescent="0.25">
      <c r="A1296" s="62">
        <v>20121111</v>
      </c>
      <c r="B1296" s="63" t="s">
        <v>3093</v>
      </c>
    </row>
    <row r="1297" spans="1:2" x14ac:dyDescent="0.25">
      <c r="A1297" s="62">
        <v>20121112</v>
      </c>
      <c r="B1297" s="63" t="s">
        <v>8572</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11243</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3657</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10334</v>
      </c>
    </row>
    <row r="1310" spans="1:2" x14ac:dyDescent="0.25">
      <c r="A1310" s="62">
        <v>20121206</v>
      </c>
      <c r="B1310" s="63" t="s">
        <v>3358</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7412</v>
      </c>
    </row>
    <row r="1319" spans="1:2" x14ac:dyDescent="0.25">
      <c r="A1319" s="62">
        <v>20121302</v>
      </c>
      <c r="B1319" s="63" t="s">
        <v>16129</v>
      </c>
    </row>
    <row r="1320" spans="1:2" x14ac:dyDescent="0.25">
      <c r="A1320" s="62">
        <v>20121303</v>
      </c>
      <c r="B1320" s="63" t="s">
        <v>18402</v>
      </c>
    </row>
    <row r="1321" spans="1:2" x14ac:dyDescent="0.25">
      <c r="A1321" s="62">
        <v>20121304</v>
      </c>
      <c r="B1321" s="63" t="s">
        <v>14676</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14461</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2918</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2896</v>
      </c>
    </row>
    <row r="1341" spans="1:2" x14ac:dyDescent="0.25">
      <c r="A1341" s="62">
        <v>20121401</v>
      </c>
      <c r="B1341" s="63" t="s">
        <v>8920</v>
      </c>
    </row>
    <row r="1342" spans="1:2" x14ac:dyDescent="0.25">
      <c r="A1342" s="62">
        <v>20121402</v>
      </c>
      <c r="B1342" s="63" t="s">
        <v>17641</v>
      </c>
    </row>
    <row r="1343" spans="1:2" x14ac:dyDescent="0.25">
      <c r="A1343" s="62">
        <v>20121403</v>
      </c>
      <c r="B1343" s="63" t="s">
        <v>5269</v>
      </c>
    </row>
    <row r="1344" spans="1:2" x14ac:dyDescent="0.25">
      <c r="A1344" s="62">
        <v>20121404</v>
      </c>
      <c r="B1344" s="63" t="s">
        <v>7841</v>
      </c>
    </row>
    <row r="1345" spans="1:2" x14ac:dyDescent="0.25">
      <c r="A1345" s="62">
        <v>20121405</v>
      </c>
      <c r="B1345" s="63" t="s">
        <v>5493</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15886</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5722</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8015</v>
      </c>
    </row>
    <row r="1368" spans="1:2" x14ac:dyDescent="0.25">
      <c r="A1368" s="62">
        <v>20121429</v>
      </c>
      <c r="B1368" s="63" t="s">
        <v>1842</v>
      </c>
    </row>
    <row r="1369" spans="1:2" x14ac:dyDescent="0.25">
      <c r="A1369" s="62">
        <v>20121430</v>
      </c>
      <c r="B1369" s="63" t="s">
        <v>11530</v>
      </c>
    </row>
    <row r="1370" spans="1:2" x14ac:dyDescent="0.25">
      <c r="A1370" s="62">
        <v>20121501</v>
      </c>
      <c r="B1370" s="63" t="s">
        <v>16474</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14568</v>
      </c>
    </row>
    <row r="1377" spans="1:2" x14ac:dyDescent="0.25">
      <c r="A1377" s="62">
        <v>20121508</v>
      </c>
      <c r="B1377" s="63" t="s">
        <v>16676</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16170</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6403</v>
      </c>
    </row>
    <row r="1387" spans="1:2" x14ac:dyDescent="0.25">
      <c r="A1387" s="62">
        <v>20121602</v>
      </c>
      <c r="B1387" s="63" t="s">
        <v>4835</v>
      </c>
    </row>
    <row r="1388" spans="1:2" x14ac:dyDescent="0.25">
      <c r="A1388" s="62">
        <v>20121603</v>
      </c>
      <c r="B1388" s="63" t="s">
        <v>14496</v>
      </c>
    </row>
    <row r="1389" spans="1:2" x14ac:dyDescent="0.25">
      <c r="A1389" s="62">
        <v>20121604</v>
      </c>
      <c r="B1389" s="63" t="s">
        <v>7573</v>
      </c>
    </row>
    <row r="1390" spans="1:2" x14ac:dyDescent="0.25">
      <c r="A1390" s="62">
        <v>20121605</v>
      </c>
      <c r="B1390" s="63" t="s">
        <v>18556</v>
      </c>
    </row>
    <row r="1391" spans="1:2" x14ac:dyDescent="0.25">
      <c r="A1391" s="62">
        <v>20121606</v>
      </c>
      <c r="B1391" s="63" t="s">
        <v>3171</v>
      </c>
    </row>
    <row r="1392" spans="1:2" x14ac:dyDescent="0.25">
      <c r="A1392" s="62">
        <v>20121607</v>
      </c>
      <c r="B1392" s="63" t="s">
        <v>13087</v>
      </c>
    </row>
    <row r="1393" spans="1:2" x14ac:dyDescent="0.25">
      <c r="A1393" s="62">
        <v>20121701</v>
      </c>
      <c r="B1393" s="63" t="s">
        <v>10713</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4499</v>
      </c>
    </row>
    <row r="1398" spans="1:2" x14ac:dyDescent="0.25">
      <c r="A1398" s="62">
        <v>20121706</v>
      </c>
      <c r="B1398" s="63" t="s">
        <v>13820</v>
      </c>
    </row>
    <row r="1399" spans="1:2" x14ac:dyDescent="0.25">
      <c r="A1399" s="62">
        <v>20121707</v>
      </c>
      <c r="B1399" s="63" t="s">
        <v>5077</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13998</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5915</v>
      </c>
    </row>
    <row r="1408" spans="1:2" x14ac:dyDescent="0.25">
      <c r="A1408" s="62">
        <v>20121903</v>
      </c>
      <c r="B1408" s="63" t="s">
        <v>8927</v>
      </c>
    </row>
    <row r="1409" spans="1:2" x14ac:dyDescent="0.25">
      <c r="A1409" s="62">
        <v>20121904</v>
      </c>
      <c r="B1409" s="63" t="s">
        <v>1896</v>
      </c>
    </row>
    <row r="1410" spans="1:2" x14ac:dyDescent="0.25">
      <c r="A1410" s="62">
        <v>20121905</v>
      </c>
      <c r="B1410" s="63" t="s">
        <v>7836</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13617</v>
      </c>
    </row>
    <row r="1415" spans="1:2" x14ac:dyDescent="0.25">
      <c r="A1415" s="62">
        <v>20121910</v>
      </c>
      <c r="B1415" s="63" t="s">
        <v>12138</v>
      </c>
    </row>
    <row r="1416" spans="1:2" x14ac:dyDescent="0.25">
      <c r="A1416" s="62">
        <v>20121911</v>
      </c>
      <c r="B1416" s="63" t="s">
        <v>1503</v>
      </c>
    </row>
    <row r="1417" spans="1:2" x14ac:dyDescent="0.25">
      <c r="A1417" s="62">
        <v>20121912</v>
      </c>
      <c r="B1417" s="63" t="s">
        <v>14376</v>
      </c>
    </row>
    <row r="1418" spans="1:2" x14ac:dyDescent="0.25">
      <c r="A1418" s="62">
        <v>20121913</v>
      </c>
      <c r="B1418" s="63" t="s">
        <v>15210</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12287</v>
      </c>
    </row>
    <row r="1424" spans="1:2" x14ac:dyDescent="0.25">
      <c r="A1424" s="62">
        <v>20122005</v>
      </c>
      <c r="B1424" s="63" t="s">
        <v>3192</v>
      </c>
    </row>
    <row r="1425" spans="1:2" x14ac:dyDescent="0.25">
      <c r="A1425" s="62">
        <v>20122006</v>
      </c>
      <c r="B1425" s="63" t="s">
        <v>1852</v>
      </c>
    </row>
    <row r="1426" spans="1:2" x14ac:dyDescent="0.25">
      <c r="A1426" s="62">
        <v>20122101</v>
      </c>
      <c r="B1426" s="63" t="s">
        <v>8406</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7918</v>
      </c>
    </row>
    <row r="1431" spans="1:2" x14ac:dyDescent="0.25">
      <c r="A1431" s="62">
        <v>20122106</v>
      </c>
      <c r="B1431" s="63" t="s">
        <v>13818</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2169</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3674</v>
      </c>
    </row>
    <row r="1450" spans="1:2" x14ac:dyDescent="0.25">
      <c r="A1450" s="62">
        <v>20122210</v>
      </c>
      <c r="B1450" s="63" t="s">
        <v>13587</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8665</v>
      </c>
    </row>
    <row r="1457" spans="1:2" x14ac:dyDescent="0.25">
      <c r="A1457" s="62">
        <v>20122301</v>
      </c>
      <c r="B1457" s="63" t="s">
        <v>10797</v>
      </c>
    </row>
    <row r="1458" spans="1:2" x14ac:dyDescent="0.25">
      <c r="A1458" s="62">
        <v>20122302</v>
      </c>
      <c r="B1458" s="63" t="s">
        <v>18340</v>
      </c>
    </row>
    <row r="1459" spans="1:2" x14ac:dyDescent="0.25">
      <c r="A1459" s="62">
        <v>20122303</v>
      </c>
      <c r="B1459" s="63" t="s">
        <v>13516</v>
      </c>
    </row>
    <row r="1460" spans="1:2" x14ac:dyDescent="0.25">
      <c r="A1460" s="62">
        <v>20122304</v>
      </c>
      <c r="B1460" s="63" t="s">
        <v>4618</v>
      </c>
    </row>
    <row r="1461" spans="1:2" x14ac:dyDescent="0.25">
      <c r="A1461" s="62">
        <v>20122305</v>
      </c>
      <c r="B1461" s="63" t="s">
        <v>17087</v>
      </c>
    </row>
    <row r="1462" spans="1:2" x14ac:dyDescent="0.25">
      <c r="A1462" s="62">
        <v>20122306</v>
      </c>
      <c r="B1462" s="63" t="s">
        <v>4172</v>
      </c>
    </row>
    <row r="1463" spans="1:2" x14ac:dyDescent="0.25">
      <c r="A1463" s="62">
        <v>20122307</v>
      </c>
      <c r="B1463" s="63" t="s">
        <v>4915</v>
      </c>
    </row>
    <row r="1464" spans="1:2" x14ac:dyDescent="0.25">
      <c r="A1464" s="62">
        <v>20122308</v>
      </c>
      <c r="B1464" s="63" t="s">
        <v>7674</v>
      </c>
    </row>
    <row r="1465" spans="1:2" x14ac:dyDescent="0.25">
      <c r="A1465" s="62">
        <v>20122309</v>
      </c>
      <c r="B1465" s="63" t="s">
        <v>3146</v>
      </c>
    </row>
    <row r="1466" spans="1:2" x14ac:dyDescent="0.25">
      <c r="A1466" s="62">
        <v>20122310</v>
      </c>
      <c r="B1466" s="63" t="s">
        <v>15390</v>
      </c>
    </row>
    <row r="1467" spans="1:2" x14ac:dyDescent="0.25">
      <c r="A1467" s="62">
        <v>20122311</v>
      </c>
      <c r="B1467" s="63" t="s">
        <v>5360</v>
      </c>
    </row>
    <row r="1468" spans="1:2" x14ac:dyDescent="0.25">
      <c r="A1468" s="62">
        <v>20122312</v>
      </c>
      <c r="B1468" s="63" t="s">
        <v>1919</v>
      </c>
    </row>
    <row r="1469" spans="1:2" x14ac:dyDescent="0.25">
      <c r="A1469" s="62">
        <v>20122313</v>
      </c>
      <c r="B1469" s="63" t="s">
        <v>4891</v>
      </c>
    </row>
    <row r="1470" spans="1:2" x14ac:dyDescent="0.25">
      <c r="A1470" s="62">
        <v>20122314</v>
      </c>
      <c r="B1470" s="63" t="s">
        <v>14561</v>
      </c>
    </row>
    <row r="1471" spans="1:2" x14ac:dyDescent="0.25">
      <c r="A1471" s="62">
        <v>20122315</v>
      </c>
      <c r="B1471" s="63" t="s">
        <v>9694</v>
      </c>
    </row>
    <row r="1472" spans="1:2" x14ac:dyDescent="0.25">
      <c r="A1472" s="62">
        <v>20122316</v>
      </c>
      <c r="B1472" s="63" t="s">
        <v>5598</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10203</v>
      </c>
    </row>
    <row r="1480" spans="1:2" x14ac:dyDescent="0.25">
      <c r="A1480" s="62">
        <v>20122324</v>
      </c>
      <c r="B1480" s="63" t="s">
        <v>15325</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11092</v>
      </c>
    </row>
    <row r="1489" spans="1:2" x14ac:dyDescent="0.25">
      <c r="A1489" s="62">
        <v>20122333</v>
      </c>
      <c r="B1489" s="63" t="s">
        <v>16466</v>
      </c>
    </row>
    <row r="1490" spans="1:2" x14ac:dyDescent="0.25">
      <c r="A1490" s="62">
        <v>20122334</v>
      </c>
      <c r="B1490" s="63" t="s">
        <v>2356</v>
      </c>
    </row>
    <row r="1491" spans="1:2" x14ac:dyDescent="0.25">
      <c r="A1491" s="62">
        <v>20122335</v>
      </c>
      <c r="B1491" s="63" t="s">
        <v>5058</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15992</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5601</v>
      </c>
    </row>
    <row r="1500" spans="1:2" x14ac:dyDescent="0.25">
      <c r="A1500" s="62">
        <v>20122345</v>
      </c>
      <c r="B1500" s="63" t="s">
        <v>15573</v>
      </c>
    </row>
    <row r="1501" spans="1:2" x14ac:dyDescent="0.25">
      <c r="A1501" s="62">
        <v>20122346</v>
      </c>
      <c r="B1501" s="63" t="s">
        <v>11861</v>
      </c>
    </row>
    <row r="1502" spans="1:2" x14ac:dyDescent="0.25">
      <c r="A1502" s="62">
        <v>20122347</v>
      </c>
      <c r="B1502" s="63" t="s">
        <v>4722</v>
      </c>
    </row>
    <row r="1503" spans="1:2" x14ac:dyDescent="0.25">
      <c r="A1503" s="62">
        <v>20122348</v>
      </c>
      <c r="B1503" s="63" t="s">
        <v>1759</v>
      </c>
    </row>
    <row r="1504" spans="1:2" x14ac:dyDescent="0.25">
      <c r="A1504" s="62">
        <v>20122349</v>
      </c>
      <c r="B1504" s="63" t="s">
        <v>7247</v>
      </c>
    </row>
    <row r="1505" spans="1:2" x14ac:dyDescent="0.25">
      <c r="A1505" s="62">
        <v>20122350</v>
      </c>
      <c r="B1505" s="63" t="s">
        <v>4316</v>
      </c>
    </row>
    <row r="1506" spans="1:2" x14ac:dyDescent="0.25">
      <c r="A1506" s="62">
        <v>20122351</v>
      </c>
      <c r="B1506" s="63" t="s">
        <v>17332</v>
      </c>
    </row>
    <row r="1507" spans="1:2" x14ac:dyDescent="0.25">
      <c r="A1507" s="62">
        <v>20122352</v>
      </c>
      <c r="B1507" s="63" t="s">
        <v>7777</v>
      </c>
    </row>
    <row r="1508" spans="1:2" x14ac:dyDescent="0.25">
      <c r="A1508" s="62">
        <v>20122353</v>
      </c>
      <c r="B1508" s="63" t="s">
        <v>4394</v>
      </c>
    </row>
    <row r="1509" spans="1:2" x14ac:dyDescent="0.25">
      <c r="A1509" s="62">
        <v>20122354</v>
      </c>
      <c r="B1509" s="63" t="s">
        <v>10543</v>
      </c>
    </row>
    <row r="1510" spans="1:2" x14ac:dyDescent="0.25">
      <c r="A1510" s="62">
        <v>20122356</v>
      </c>
      <c r="B1510" s="63" t="s">
        <v>9768</v>
      </c>
    </row>
    <row r="1511" spans="1:2" x14ac:dyDescent="0.25">
      <c r="A1511" s="62">
        <v>20122357</v>
      </c>
      <c r="B1511" s="63" t="s">
        <v>6045</v>
      </c>
    </row>
    <row r="1512" spans="1:2" x14ac:dyDescent="0.25">
      <c r="A1512" s="62">
        <v>20122401</v>
      </c>
      <c r="B1512" s="63" t="s">
        <v>13826</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8810</v>
      </c>
    </row>
    <row r="1518" spans="1:2" x14ac:dyDescent="0.25">
      <c r="A1518" s="62">
        <v>20122407</v>
      </c>
      <c r="B1518" s="63" t="s">
        <v>10877</v>
      </c>
    </row>
    <row r="1519" spans="1:2" x14ac:dyDescent="0.25">
      <c r="A1519" s="62">
        <v>20122408</v>
      </c>
      <c r="B1519" s="63" t="s">
        <v>15209</v>
      </c>
    </row>
    <row r="1520" spans="1:2" x14ac:dyDescent="0.25">
      <c r="A1520" s="62">
        <v>20122409</v>
      </c>
      <c r="B1520" s="63" t="s">
        <v>5502</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3914</v>
      </c>
    </row>
    <row r="1525" spans="1:2" x14ac:dyDescent="0.25">
      <c r="A1525" s="62">
        <v>20122504</v>
      </c>
      <c r="B1525" s="63" t="s">
        <v>7184</v>
      </c>
    </row>
    <row r="1526" spans="1:2" x14ac:dyDescent="0.25">
      <c r="A1526" s="62">
        <v>20122505</v>
      </c>
      <c r="B1526" s="63" t="s">
        <v>10455</v>
      </c>
    </row>
    <row r="1527" spans="1:2" x14ac:dyDescent="0.25">
      <c r="A1527" s="62">
        <v>20122506</v>
      </c>
      <c r="B1527" s="63" t="s">
        <v>4067</v>
      </c>
    </row>
    <row r="1528" spans="1:2" x14ac:dyDescent="0.25">
      <c r="A1528" s="62">
        <v>20122507</v>
      </c>
      <c r="B1528" s="63" t="s">
        <v>14171</v>
      </c>
    </row>
    <row r="1529" spans="1:2" x14ac:dyDescent="0.25">
      <c r="A1529" s="62">
        <v>20122508</v>
      </c>
      <c r="B1529" s="63" t="s">
        <v>6198</v>
      </c>
    </row>
    <row r="1530" spans="1:2" x14ac:dyDescent="0.25">
      <c r="A1530" s="62">
        <v>20122509</v>
      </c>
      <c r="B1530" s="63" t="s">
        <v>6915</v>
      </c>
    </row>
    <row r="1531" spans="1:2" x14ac:dyDescent="0.25">
      <c r="A1531" s="62">
        <v>20122510</v>
      </c>
      <c r="B1531" s="63" t="s">
        <v>14761</v>
      </c>
    </row>
    <row r="1532" spans="1:2" x14ac:dyDescent="0.25">
      <c r="A1532" s="62">
        <v>20122511</v>
      </c>
      <c r="B1532" s="63" t="s">
        <v>3353</v>
      </c>
    </row>
    <row r="1533" spans="1:2" x14ac:dyDescent="0.25">
      <c r="A1533" s="62">
        <v>20122512</v>
      </c>
      <c r="B1533" s="63" t="s">
        <v>6295</v>
      </c>
    </row>
    <row r="1534" spans="1:2" x14ac:dyDescent="0.25">
      <c r="A1534" s="62">
        <v>20122513</v>
      </c>
      <c r="B1534" s="63" t="s">
        <v>4698</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6323</v>
      </c>
    </row>
    <row r="1540" spans="1:2" x14ac:dyDescent="0.25">
      <c r="A1540" s="62">
        <v>20122604</v>
      </c>
      <c r="B1540" s="63" t="s">
        <v>1673</v>
      </c>
    </row>
    <row r="1541" spans="1:2" x14ac:dyDescent="0.25">
      <c r="A1541" s="62">
        <v>20122605</v>
      </c>
      <c r="B1541" s="63" t="s">
        <v>14742</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10148</v>
      </c>
    </row>
    <row r="1547" spans="1:2" x14ac:dyDescent="0.25">
      <c r="A1547" s="62">
        <v>20122611</v>
      </c>
      <c r="B1547" s="63" t="s">
        <v>8341</v>
      </c>
    </row>
    <row r="1548" spans="1:2" x14ac:dyDescent="0.25">
      <c r="A1548" s="62">
        <v>20122612</v>
      </c>
      <c r="B1548" s="63" t="s">
        <v>1710</v>
      </c>
    </row>
    <row r="1549" spans="1:2" x14ac:dyDescent="0.25">
      <c r="A1549" s="62">
        <v>20122613</v>
      </c>
      <c r="B1549" s="63" t="s">
        <v>3896</v>
      </c>
    </row>
    <row r="1550" spans="1:2" x14ac:dyDescent="0.25">
      <c r="A1550" s="62">
        <v>20122614</v>
      </c>
      <c r="B1550" s="63" t="s">
        <v>8630</v>
      </c>
    </row>
    <row r="1551" spans="1:2" x14ac:dyDescent="0.25">
      <c r="A1551" s="62">
        <v>20122615</v>
      </c>
      <c r="B1551" s="63" t="s">
        <v>18475</v>
      </c>
    </row>
    <row r="1552" spans="1:2" x14ac:dyDescent="0.25">
      <c r="A1552" s="62">
        <v>20122616</v>
      </c>
      <c r="B1552" s="63" t="s">
        <v>11182</v>
      </c>
    </row>
    <row r="1553" spans="1:2" x14ac:dyDescent="0.25">
      <c r="A1553" s="62">
        <v>20122617</v>
      </c>
      <c r="B1553" s="63" t="s">
        <v>5472</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13858</v>
      </c>
    </row>
    <row r="1558" spans="1:2" x14ac:dyDescent="0.25">
      <c r="A1558" s="62">
        <v>20122622</v>
      </c>
      <c r="B1558" s="63" t="s">
        <v>15465</v>
      </c>
    </row>
    <row r="1559" spans="1:2" x14ac:dyDescent="0.25">
      <c r="A1559" s="62">
        <v>20122623</v>
      </c>
      <c r="B1559" s="63" t="s">
        <v>16553</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6011</v>
      </c>
    </row>
    <row r="1574" spans="1:2" x14ac:dyDescent="0.25">
      <c r="A1574" s="62">
        <v>20122807</v>
      </c>
      <c r="B1574" s="63" t="s">
        <v>2856</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5986</v>
      </c>
    </row>
    <row r="1581" spans="1:2" x14ac:dyDescent="0.25">
      <c r="A1581" s="62">
        <v>20122814</v>
      </c>
      <c r="B1581" s="63" t="s">
        <v>11063</v>
      </c>
    </row>
    <row r="1582" spans="1:2" x14ac:dyDescent="0.25">
      <c r="A1582" s="62">
        <v>20122815</v>
      </c>
      <c r="B1582" s="63" t="s">
        <v>16577</v>
      </c>
    </row>
    <row r="1583" spans="1:2" x14ac:dyDescent="0.25">
      <c r="A1583" s="62">
        <v>20122816</v>
      </c>
      <c r="B1583" s="63" t="s">
        <v>15862</v>
      </c>
    </row>
    <row r="1584" spans="1:2" x14ac:dyDescent="0.25">
      <c r="A1584" s="62">
        <v>20122817</v>
      </c>
      <c r="B1584" s="63" t="s">
        <v>9194</v>
      </c>
    </row>
    <row r="1585" spans="1:2" x14ac:dyDescent="0.25">
      <c r="A1585" s="62">
        <v>20122818</v>
      </c>
      <c r="B1585" s="63" t="s">
        <v>4299</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3532</v>
      </c>
    </row>
    <row r="1590" spans="1:2" x14ac:dyDescent="0.25">
      <c r="A1590" s="62">
        <v>20122823</v>
      </c>
      <c r="B1590" s="63" t="s">
        <v>16943</v>
      </c>
    </row>
    <row r="1591" spans="1:2" x14ac:dyDescent="0.25">
      <c r="A1591" s="62">
        <v>20122824</v>
      </c>
      <c r="B1591" s="63" t="s">
        <v>4020</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5866</v>
      </c>
    </row>
    <row r="1597" spans="1:2" x14ac:dyDescent="0.25">
      <c r="A1597" s="62">
        <v>20122830</v>
      </c>
      <c r="B1597" s="63" t="s">
        <v>8495</v>
      </c>
    </row>
    <row r="1598" spans="1:2" x14ac:dyDescent="0.25">
      <c r="A1598" s="62">
        <v>20122831</v>
      </c>
      <c r="B1598" s="63" t="s">
        <v>17127</v>
      </c>
    </row>
    <row r="1599" spans="1:2" x14ac:dyDescent="0.25">
      <c r="A1599" s="62">
        <v>20122832</v>
      </c>
      <c r="B1599" s="63" t="s">
        <v>7728</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12782</v>
      </c>
    </row>
    <row r="1605" spans="1:2" x14ac:dyDescent="0.25">
      <c r="A1605" s="62">
        <v>20122838</v>
      </c>
      <c r="B1605" s="63" t="s">
        <v>16930</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11832</v>
      </c>
    </row>
    <row r="1610" spans="1:2" x14ac:dyDescent="0.25">
      <c r="A1610" s="62">
        <v>20122843</v>
      </c>
      <c r="B1610" s="63" t="s">
        <v>5912</v>
      </c>
    </row>
    <row r="1611" spans="1:2" x14ac:dyDescent="0.25">
      <c r="A1611" s="62">
        <v>20122901</v>
      </c>
      <c r="B1611" s="63" t="s">
        <v>4437</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8688</v>
      </c>
    </row>
    <row r="1624" spans="1:2" x14ac:dyDescent="0.25">
      <c r="A1624" s="62">
        <v>20131008</v>
      </c>
      <c r="B1624" s="63" t="s">
        <v>7963</v>
      </c>
    </row>
    <row r="1625" spans="1:2" x14ac:dyDescent="0.25">
      <c r="A1625" s="62">
        <v>20131009</v>
      </c>
      <c r="B1625" s="63" t="s">
        <v>3188</v>
      </c>
    </row>
    <row r="1626" spans="1:2" x14ac:dyDescent="0.25">
      <c r="A1626" s="62">
        <v>20131010</v>
      </c>
      <c r="B1626" s="63" t="s">
        <v>11630</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3491</v>
      </c>
    </row>
    <row r="1634" spans="1:2" x14ac:dyDescent="0.25">
      <c r="A1634" s="62">
        <v>20131202</v>
      </c>
      <c r="B1634" s="63" t="s">
        <v>3834</v>
      </c>
    </row>
    <row r="1635" spans="1:2" x14ac:dyDescent="0.25">
      <c r="A1635" s="62">
        <v>20131301</v>
      </c>
      <c r="B1635" s="63" t="s">
        <v>13038</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9201</v>
      </c>
    </row>
    <row r="1640" spans="1:2" x14ac:dyDescent="0.25">
      <c r="A1640" s="62">
        <v>20131306</v>
      </c>
      <c r="B1640" s="63" t="s">
        <v>8641</v>
      </c>
    </row>
    <row r="1641" spans="1:2" x14ac:dyDescent="0.25">
      <c r="A1641" s="62">
        <v>20131307</v>
      </c>
      <c r="B1641" s="63" t="s">
        <v>7541</v>
      </c>
    </row>
    <row r="1642" spans="1:2" x14ac:dyDescent="0.25">
      <c r="A1642" s="62">
        <v>20131308</v>
      </c>
      <c r="B1642" s="63" t="s">
        <v>18278</v>
      </c>
    </row>
    <row r="1643" spans="1:2" x14ac:dyDescent="0.25">
      <c r="A1643" s="62">
        <v>20141001</v>
      </c>
      <c r="B1643" s="63" t="s">
        <v>6819</v>
      </c>
    </row>
    <row r="1644" spans="1:2" x14ac:dyDescent="0.25">
      <c r="A1644" s="62">
        <v>20141002</v>
      </c>
      <c r="B1644" s="63" t="s">
        <v>4552</v>
      </c>
    </row>
    <row r="1645" spans="1:2" x14ac:dyDescent="0.25">
      <c r="A1645" s="62">
        <v>20141003</v>
      </c>
      <c r="B1645" s="63" t="s">
        <v>11755</v>
      </c>
    </row>
    <row r="1646" spans="1:2" x14ac:dyDescent="0.25">
      <c r="A1646" s="62">
        <v>20141004</v>
      </c>
      <c r="B1646" s="63" t="s">
        <v>5655</v>
      </c>
    </row>
    <row r="1647" spans="1:2" x14ac:dyDescent="0.25">
      <c r="A1647" s="62">
        <v>20141005</v>
      </c>
      <c r="B1647" s="63" t="s">
        <v>7499</v>
      </c>
    </row>
    <row r="1648" spans="1:2" x14ac:dyDescent="0.25">
      <c r="A1648" s="62">
        <v>20141006</v>
      </c>
      <c r="B1648" s="63" t="s">
        <v>10623</v>
      </c>
    </row>
    <row r="1649" spans="1:2" x14ac:dyDescent="0.25">
      <c r="A1649" s="62">
        <v>20141007</v>
      </c>
      <c r="B1649" s="63" t="s">
        <v>6221</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14875</v>
      </c>
    </row>
    <row r="1654" spans="1:2" x14ac:dyDescent="0.25">
      <c r="A1654" s="62">
        <v>20141014</v>
      </c>
      <c r="B1654" s="63" t="s">
        <v>2910</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10353</v>
      </c>
    </row>
    <row r="1662" spans="1:2" x14ac:dyDescent="0.25">
      <c r="A1662" s="62">
        <v>20141701</v>
      </c>
      <c r="B1662" s="63" t="s">
        <v>15754</v>
      </c>
    </row>
    <row r="1663" spans="1:2" x14ac:dyDescent="0.25">
      <c r="A1663" s="62">
        <v>20141702</v>
      </c>
      <c r="B1663" s="63" t="s">
        <v>10773</v>
      </c>
    </row>
    <row r="1664" spans="1:2" x14ac:dyDescent="0.25">
      <c r="A1664" s="62">
        <v>20141703</v>
      </c>
      <c r="B1664" s="63" t="s">
        <v>15647</v>
      </c>
    </row>
    <row r="1665" spans="1:2" x14ac:dyDescent="0.25">
      <c r="A1665" s="62">
        <v>20141704</v>
      </c>
      <c r="B1665" s="63" t="s">
        <v>13655</v>
      </c>
    </row>
    <row r="1666" spans="1:2" x14ac:dyDescent="0.25">
      <c r="A1666" s="62">
        <v>20141705</v>
      </c>
      <c r="B1666" s="63" t="s">
        <v>15378</v>
      </c>
    </row>
    <row r="1667" spans="1:2" x14ac:dyDescent="0.25">
      <c r="A1667" s="62">
        <v>20141801</v>
      </c>
      <c r="B1667" s="63" t="s">
        <v>8992</v>
      </c>
    </row>
    <row r="1668" spans="1:2" x14ac:dyDescent="0.25">
      <c r="A1668" s="62">
        <v>20141901</v>
      </c>
      <c r="B1668" s="63" t="s">
        <v>8210</v>
      </c>
    </row>
    <row r="1669" spans="1:2" x14ac:dyDescent="0.25">
      <c r="A1669" s="62">
        <v>20142001</v>
      </c>
      <c r="B1669" s="63" t="s">
        <v>5635</v>
      </c>
    </row>
    <row r="1670" spans="1:2" x14ac:dyDescent="0.25">
      <c r="A1670" s="62">
        <v>20142101</v>
      </c>
      <c r="B1670" s="63" t="s">
        <v>16544</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10226</v>
      </c>
    </row>
    <row r="1682" spans="1:2" x14ac:dyDescent="0.25">
      <c r="A1682" s="62">
        <v>20142703</v>
      </c>
      <c r="B1682" s="63" t="s">
        <v>3249</v>
      </c>
    </row>
    <row r="1683" spans="1:2" x14ac:dyDescent="0.25">
      <c r="A1683" s="62">
        <v>20142801</v>
      </c>
      <c r="B1683" s="63" t="s">
        <v>8596</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13421</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7589</v>
      </c>
    </row>
    <row r="1701" spans="1:2" x14ac:dyDescent="0.25">
      <c r="A1701" s="62">
        <v>21101516</v>
      </c>
      <c r="B1701" s="63" t="s">
        <v>15525</v>
      </c>
    </row>
    <row r="1702" spans="1:2" x14ac:dyDescent="0.25">
      <c r="A1702" s="62">
        <v>21101601</v>
      </c>
      <c r="B1702" s="63" t="s">
        <v>4826</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8016</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6318</v>
      </c>
    </row>
    <row r="1716" spans="1:2" x14ac:dyDescent="0.25">
      <c r="A1716" s="62">
        <v>21101708</v>
      </c>
      <c r="B1716" s="63" t="s">
        <v>9736</v>
      </c>
    </row>
    <row r="1717" spans="1:2" x14ac:dyDescent="0.25">
      <c r="A1717" s="62">
        <v>21101801</v>
      </c>
      <c r="B1717" s="63" t="s">
        <v>18804</v>
      </c>
    </row>
    <row r="1718" spans="1:2" x14ac:dyDescent="0.25">
      <c r="A1718" s="62">
        <v>21101802</v>
      </c>
      <c r="B1718" s="63" t="s">
        <v>6174</v>
      </c>
    </row>
    <row r="1719" spans="1:2" x14ac:dyDescent="0.25">
      <c r="A1719" s="62">
        <v>21101803</v>
      </c>
      <c r="B1719" s="63" t="s">
        <v>5133</v>
      </c>
    </row>
    <row r="1720" spans="1:2" x14ac:dyDescent="0.25">
      <c r="A1720" s="62">
        <v>21101804</v>
      </c>
      <c r="B1720" s="63" t="s">
        <v>9041</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7723</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13446</v>
      </c>
    </row>
    <row r="1733" spans="1:2" x14ac:dyDescent="0.25">
      <c r="A1733" s="62">
        <v>21101909</v>
      </c>
      <c r="B1733" s="63" t="s">
        <v>11922</v>
      </c>
    </row>
    <row r="1734" spans="1:2" x14ac:dyDescent="0.25">
      <c r="A1734" s="62">
        <v>21102001</v>
      </c>
      <c r="B1734" s="63" t="s">
        <v>5283</v>
      </c>
    </row>
    <row r="1735" spans="1:2" x14ac:dyDescent="0.25">
      <c r="A1735" s="62">
        <v>21102002</v>
      </c>
      <c r="B1735" s="63" t="s">
        <v>7815</v>
      </c>
    </row>
    <row r="1736" spans="1:2" x14ac:dyDescent="0.25">
      <c r="A1736" s="62">
        <v>21102003</v>
      </c>
      <c r="B1736" s="63" t="s">
        <v>9280</v>
      </c>
    </row>
    <row r="1737" spans="1:2" x14ac:dyDescent="0.25">
      <c r="A1737" s="62">
        <v>21102004</v>
      </c>
      <c r="B1737" s="63" t="s">
        <v>1059</v>
      </c>
    </row>
    <row r="1738" spans="1:2" x14ac:dyDescent="0.25">
      <c r="A1738" s="62">
        <v>21102005</v>
      </c>
      <c r="B1738" s="63" t="s">
        <v>16612</v>
      </c>
    </row>
    <row r="1739" spans="1:2" x14ac:dyDescent="0.25">
      <c r="A1739" s="62">
        <v>21102006</v>
      </c>
      <c r="B1739" s="63" t="s">
        <v>6207</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14980</v>
      </c>
    </row>
    <row r="1744" spans="1:2" x14ac:dyDescent="0.25">
      <c r="A1744" s="62">
        <v>21102204</v>
      </c>
      <c r="B1744" s="63" t="s">
        <v>10650</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7685</v>
      </c>
    </row>
    <row r="1749" spans="1:2" x14ac:dyDescent="0.25">
      <c r="A1749" s="62">
        <v>21102302</v>
      </c>
      <c r="B1749" s="63" t="s">
        <v>5160</v>
      </c>
    </row>
    <row r="1750" spans="1:2" x14ac:dyDescent="0.25">
      <c r="A1750" s="62">
        <v>21102303</v>
      </c>
      <c r="B1750" s="63" t="s">
        <v>8395</v>
      </c>
    </row>
    <row r="1751" spans="1:2" x14ac:dyDescent="0.25">
      <c r="A1751" s="62">
        <v>21102304</v>
      </c>
      <c r="B1751" s="63" t="s">
        <v>3868</v>
      </c>
    </row>
    <row r="1752" spans="1:2" x14ac:dyDescent="0.25">
      <c r="A1752" s="62">
        <v>21102401</v>
      </c>
      <c r="B1752" s="63" t="s">
        <v>8160</v>
      </c>
    </row>
    <row r="1753" spans="1:2" x14ac:dyDescent="0.25">
      <c r="A1753" s="62">
        <v>21102402</v>
      </c>
      <c r="B1753" s="63" t="s">
        <v>3483</v>
      </c>
    </row>
    <row r="1754" spans="1:2" x14ac:dyDescent="0.25">
      <c r="A1754" s="62">
        <v>21102403</v>
      </c>
      <c r="B1754" s="63" t="s">
        <v>9091</v>
      </c>
    </row>
    <row r="1755" spans="1:2" x14ac:dyDescent="0.25">
      <c r="A1755" s="62">
        <v>21102404</v>
      </c>
      <c r="B1755" s="63" t="s">
        <v>5914</v>
      </c>
    </row>
    <row r="1756" spans="1:2" x14ac:dyDescent="0.25">
      <c r="A1756" s="62">
        <v>21111501</v>
      </c>
      <c r="B1756" s="63" t="s">
        <v>7276</v>
      </c>
    </row>
    <row r="1757" spans="1:2" x14ac:dyDescent="0.25">
      <c r="A1757" s="62">
        <v>21111502</v>
      </c>
      <c r="B1757" s="63" t="s">
        <v>4605</v>
      </c>
    </row>
    <row r="1758" spans="1:2" x14ac:dyDescent="0.25">
      <c r="A1758" s="62">
        <v>21111503</v>
      </c>
      <c r="B1758" s="63" t="s">
        <v>814</v>
      </c>
    </row>
    <row r="1759" spans="1:2" x14ac:dyDescent="0.25">
      <c r="A1759" s="62">
        <v>21111504</v>
      </c>
      <c r="B1759" s="63" t="s">
        <v>7574</v>
      </c>
    </row>
    <row r="1760" spans="1:2" x14ac:dyDescent="0.25">
      <c r="A1760" s="62">
        <v>21111506</v>
      </c>
      <c r="B1760" s="63" t="s">
        <v>3056</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2751</v>
      </c>
    </row>
    <row r="1765" spans="1:2" x14ac:dyDescent="0.25">
      <c r="A1765" s="62">
        <v>22101501</v>
      </c>
      <c r="B1765" s="63" t="s">
        <v>13387</v>
      </c>
    </row>
    <row r="1766" spans="1:2" x14ac:dyDescent="0.25">
      <c r="A1766" s="62">
        <v>22101502</v>
      </c>
      <c r="B1766" s="63" t="s">
        <v>6926</v>
      </c>
    </row>
    <row r="1767" spans="1:2" x14ac:dyDescent="0.25">
      <c r="A1767" s="62">
        <v>22101504</v>
      </c>
      <c r="B1767" s="63" t="s">
        <v>14701</v>
      </c>
    </row>
    <row r="1768" spans="1:2" x14ac:dyDescent="0.25">
      <c r="A1768" s="62">
        <v>22101505</v>
      </c>
      <c r="B1768" s="63" t="s">
        <v>1960</v>
      </c>
    </row>
    <row r="1769" spans="1:2" x14ac:dyDescent="0.25">
      <c r="A1769" s="62">
        <v>22101507</v>
      </c>
      <c r="B1769" s="63" t="s">
        <v>5299</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4872</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9137</v>
      </c>
    </row>
    <row r="1781" spans="1:2" x14ac:dyDescent="0.25">
      <c r="A1781" s="62">
        <v>22101523</v>
      </c>
      <c r="B1781" s="63" t="s">
        <v>8245</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5638</v>
      </c>
    </row>
    <row r="1792" spans="1:2" x14ac:dyDescent="0.25">
      <c r="A1792" s="62">
        <v>22101534</v>
      </c>
      <c r="B1792" s="63" t="s">
        <v>129</v>
      </c>
    </row>
    <row r="1793" spans="1:2" x14ac:dyDescent="0.25">
      <c r="A1793" s="62">
        <v>22101602</v>
      </c>
      <c r="B1793" s="63" t="s">
        <v>5510</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6239</v>
      </c>
    </row>
    <row r="1800" spans="1:2" x14ac:dyDescent="0.25">
      <c r="A1800" s="62">
        <v>22101609</v>
      </c>
      <c r="B1800" s="63" t="s">
        <v>7747</v>
      </c>
    </row>
    <row r="1801" spans="1:2" x14ac:dyDescent="0.25">
      <c r="A1801" s="62">
        <v>22101610</v>
      </c>
      <c r="B1801" s="63" t="s">
        <v>16428</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8204</v>
      </c>
    </row>
    <row r="1809" spans="1:2" x14ac:dyDescent="0.25">
      <c r="A1809" s="62">
        <v>22101618</v>
      </c>
      <c r="B1809" s="63" t="s">
        <v>1913</v>
      </c>
    </row>
    <row r="1810" spans="1:2" x14ac:dyDescent="0.25">
      <c r="A1810" s="62">
        <v>22101619</v>
      </c>
      <c r="B1810" s="63" t="s">
        <v>15898</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6675</v>
      </c>
    </row>
    <row r="1822" spans="1:2" x14ac:dyDescent="0.25">
      <c r="A1822" s="62">
        <v>22101711</v>
      </c>
      <c r="B1822" s="63" t="s">
        <v>9978</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7144</v>
      </c>
    </row>
    <row r="1829" spans="1:2" x14ac:dyDescent="0.25">
      <c r="A1829" s="62">
        <v>22101718</v>
      </c>
      <c r="B1829" s="63" t="s">
        <v>16283</v>
      </c>
    </row>
    <row r="1830" spans="1:2" x14ac:dyDescent="0.25">
      <c r="A1830" s="62">
        <v>22101719</v>
      </c>
      <c r="B1830" s="63" t="s">
        <v>15350</v>
      </c>
    </row>
    <row r="1831" spans="1:2" x14ac:dyDescent="0.25">
      <c r="A1831" s="62">
        <v>22101720</v>
      </c>
      <c r="B1831" s="63" t="s">
        <v>12452</v>
      </c>
    </row>
    <row r="1832" spans="1:2" x14ac:dyDescent="0.25">
      <c r="A1832" s="62">
        <v>22101801</v>
      </c>
      <c r="B1832" s="63" t="s">
        <v>16581</v>
      </c>
    </row>
    <row r="1833" spans="1:2" x14ac:dyDescent="0.25">
      <c r="A1833" s="62">
        <v>22101802</v>
      </c>
      <c r="B1833" s="63" t="s">
        <v>2447</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5309</v>
      </c>
    </row>
    <row r="1840" spans="1:2" x14ac:dyDescent="0.25">
      <c r="A1840" s="62">
        <v>22101905</v>
      </c>
      <c r="B1840" s="63" t="s">
        <v>5569</v>
      </c>
    </row>
    <row r="1841" spans="1:2" x14ac:dyDescent="0.25">
      <c r="A1841" s="62">
        <v>22101906</v>
      </c>
      <c r="B1841" s="63" t="s">
        <v>10839</v>
      </c>
    </row>
    <row r="1842" spans="1:2" x14ac:dyDescent="0.25">
      <c r="A1842" s="62">
        <v>22101907</v>
      </c>
      <c r="B1842" s="63" t="s">
        <v>8197</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10546</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13980</v>
      </c>
    </row>
    <row r="1861" spans="1:2" x14ac:dyDescent="0.25">
      <c r="A1861" s="62">
        <v>23101518</v>
      </c>
      <c r="B1861" s="63" t="s">
        <v>8850</v>
      </c>
    </row>
    <row r="1862" spans="1:2" x14ac:dyDescent="0.25">
      <c r="A1862" s="62">
        <v>23101519</v>
      </c>
      <c r="B1862" s="63" t="s">
        <v>4258</v>
      </c>
    </row>
    <row r="1863" spans="1:2" x14ac:dyDescent="0.25">
      <c r="A1863" s="62">
        <v>23101520</v>
      </c>
      <c r="B1863" s="63" t="s">
        <v>7676</v>
      </c>
    </row>
    <row r="1864" spans="1:2" x14ac:dyDescent="0.25">
      <c r="A1864" s="62">
        <v>23101521</v>
      </c>
      <c r="B1864" s="63" t="s">
        <v>14731</v>
      </c>
    </row>
    <row r="1865" spans="1:2" x14ac:dyDescent="0.25">
      <c r="A1865" s="62">
        <v>23101522</v>
      </c>
      <c r="B1865" s="63" t="s">
        <v>14138</v>
      </c>
    </row>
    <row r="1866" spans="1:2" x14ac:dyDescent="0.25">
      <c r="A1866" s="62">
        <v>23111501</v>
      </c>
      <c r="B1866" s="63" t="s">
        <v>5378</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4563</v>
      </c>
    </row>
    <row r="1871" spans="1:2" x14ac:dyDescent="0.25">
      <c r="A1871" s="62">
        <v>23111506</v>
      </c>
      <c r="B1871" s="63" t="s">
        <v>14426</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2469</v>
      </c>
    </row>
    <row r="1876" spans="1:2" x14ac:dyDescent="0.25">
      <c r="A1876" s="62">
        <v>23111604</v>
      </c>
      <c r="B1876" s="63" t="s">
        <v>7404</v>
      </c>
    </row>
    <row r="1877" spans="1:2" x14ac:dyDescent="0.25">
      <c r="A1877" s="62">
        <v>23111605</v>
      </c>
      <c r="B1877" s="63" t="s">
        <v>1445</v>
      </c>
    </row>
    <row r="1878" spans="1:2" x14ac:dyDescent="0.25">
      <c r="A1878" s="62">
        <v>23111606</v>
      </c>
      <c r="B1878" s="63" t="s">
        <v>5322</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8667</v>
      </c>
    </row>
    <row r="1883" spans="1:2" x14ac:dyDescent="0.25">
      <c r="A1883" s="62">
        <v>23121505</v>
      </c>
      <c r="B1883" s="63" t="s">
        <v>667</v>
      </c>
    </row>
    <row r="1884" spans="1:2" x14ac:dyDescent="0.25">
      <c r="A1884" s="62">
        <v>23121506</v>
      </c>
      <c r="B1884" s="63" t="s">
        <v>13593</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1198</v>
      </c>
    </row>
    <row r="1889" spans="1:2" x14ac:dyDescent="0.25">
      <c r="A1889" s="62">
        <v>23121601</v>
      </c>
      <c r="B1889" s="63" t="s">
        <v>4379</v>
      </c>
    </row>
    <row r="1890" spans="1:2" x14ac:dyDescent="0.25">
      <c r="A1890" s="62">
        <v>23121602</v>
      </c>
      <c r="B1890" s="63" t="s">
        <v>8521</v>
      </c>
    </row>
    <row r="1891" spans="1:2" x14ac:dyDescent="0.25">
      <c r="A1891" s="62">
        <v>23121603</v>
      </c>
      <c r="B1891" s="63" t="s">
        <v>4606</v>
      </c>
    </row>
    <row r="1892" spans="1:2" x14ac:dyDescent="0.25">
      <c r="A1892" s="62">
        <v>23121604</v>
      </c>
      <c r="B1892" s="63" t="s">
        <v>12581</v>
      </c>
    </row>
    <row r="1893" spans="1:2" x14ac:dyDescent="0.25">
      <c r="A1893" s="62">
        <v>23121605</v>
      </c>
      <c r="B1893" s="63" t="s">
        <v>15228</v>
      </c>
    </row>
    <row r="1894" spans="1:2" x14ac:dyDescent="0.25">
      <c r="A1894" s="62">
        <v>23121606</v>
      </c>
      <c r="B1894" s="63" t="s">
        <v>5696</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8788</v>
      </c>
    </row>
    <row r="1899" spans="1:2" x14ac:dyDescent="0.25">
      <c r="A1899" s="62">
        <v>23121611</v>
      </c>
      <c r="B1899" s="63" t="s">
        <v>10400</v>
      </c>
    </row>
    <row r="1900" spans="1:2" x14ac:dyDescent="0.25">
      <c r="A1900" s="62">
        <v>23121612</v>
      </c>
      <c r="B1900" s="63" t="s">
        <v>17586</v>
      </c>
    </row>
    <row r="1901" spans="1:2" x14ac:dyDescent="0.25">
      <c r="A1901" s="62">
        <v>23121613</v>
      </c>
      <c r="B1901" s="63" t="s">
        <v>4684</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10417</v>
      </c>
    </row>
    <row r="1908" spans="1:2" x14ac:dyDescent="0.25">
      <c r="A1908" s="62">
        <v>23131505</v>
      </c>
      <c r="B1908" s="63" t="s">
        <v>13539</v>
      </c>
    </row>
    <row r="1909" spans="1:2" x14ac:dyDescent="0.25">
      <c r="A1909" s="62">
        <v>23131506</v>
      </c>
      <c r="B1909" s="63" t="s">
        <v>6770</v>
      </c>
    </row>
    <row r="1910" spans="1:2" x14ac:dyDescent="0.25">
      <c r="A1910" s="62">
        <v>23131507</v>
      </c>
      <c r="B1910" s="63" t="s">
        <v>9507</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7024</v>
      </c>
    </row>
    <row r="1916" spans="1:2" x14ac:dyDescent="0.25">
      <c r="A1916" s="62">
        <v>23131513</v>
      </c>
      <c r="B1916" s="63" t="s">
        <v>18588</v>
      </c>
    </row>
    <row r="1917" spans="1:2" x14ac:dyDescent="0.25">
      <c r="A1917" s="62">
        <v>23131514</v>
      </c>
      <c r="B1917" s="63" t="s">
        <v>7479</v>
      </c>
    </row>
    <row r="1918" spans="1:2" x14ac:dyDescent="0.25">
      <c r="A1918" s="62">
        <v>23131515</v>
      </c>
      <c r="B1918" s="63" t="s">
        <v>4472</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15726</v>
      </c>
    </row>
    <row r="1923" spans="1:2" x14ac:dyDescent="0.25">
      <c r="A1923" s="62">
        <v>23131701</v>
      </c>
      <c r="B1923" s="63" t="s">
        <v>10927</v>
      </c>
    </row>
    <row r="1924" spans="1:2" x14ac:dyDescent="0.25">
      <c r="A1924" s="62">
        <v>23131702</v>
      </c>
      <c r="B1924" s="63" t="s">
        <v>14562</v>
      </c>
    </row>
    <row r="1925" spans="1:2" x14ac:dyDescent="0.25">
      <c r="A1925" s="62">
        <v>23131703</v>
      </c>
      <c r="B1925" s="63" t="s">
        <v>854</v>
      </c>
    </row>
    <row r="1926" spans="1:2" x14ac:dyDescent="0.25">
      <c r="A1926" s="62">
        <v>23131704</v>
      </c>
      <c r="B1926" s="63" t="s">
        <v>4870</v>
      </c>
    </row>
    <row r="1927" spans="1:2" x14ac:dyDescent="0.25">
      <c r="A1927" s="62">
        <v>23141601</v>
      </c>
      <c r="B1927" s="63" t="s">
        <v>16193</v>
      </c>
    </row>
    <row r="1928" spans="1:2" x14ac:dyDescent="0.25">
      <c r="A1928" s="62">
        <v>23141602</v>
      </c>
      <c r="B1928" s="63" t="s">
        <v>16360</v>
      </c>
    </row>
    <row r="1929" spans="1:2" x14ac:dyDescent="0.25">
      <c r="A1929" s="62">
        <v>23141603</v>
      </c>
      <c r="B1929" s="63" t="s">
        <v>8715</v>
      </c>
    </row>
    <row r="1930" spans="1:2" x14ac:dyDescent="0.25">
      <c r="A1930" s="62">
        <v>23141604</v>
      </c>
      <c r="B1930" s="63" t="s">
        <v>7900</v>
      </c>
    </row>
    <row r="1931" spans="1:2" x14ac:dyDescent="0.25">
      <c r="A1931" s="62">
        <v>23141605</v>
      </c>
      <c r="B1931" s="63" t="s">
        <v>14946</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5989</v>
      </c>
    </row>
    <row r="1941" spans="1:2" x14ac:dyDescent="0.25">
      <c r="A1941" s="62">
        <v>23151507</v>
      </c>
      <c r="B1941" s="63" t="s">
        <v>16785</v>
      </c>
    </row>
    <row r="1942" spans="1:2" x14ac:dyDescent="0.25">
      <c r="A1942" s="62">
        <v>23151508</v>
      </c>
      <c r="B1942" s="63" t="s">
        <v>10346</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12305</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13774</v>
      </c>
    </row>
    <row r="1965" spans="1:2" x14ac:dyDescent="0.25">
      <c r="A1965" s="62">
        <v>23151803</v>
      </c>
      <c r="B1965" s="63" t="s">
        <v>15944</v>
      </c>
    </row>
    <row r="1966" spans="1:2" x14ac:dyDescent="0.25">
      <c r="A1966" s="62">
        <v>23151804</v>
      </c>
      <c r="B1966" s="63" t="s">
        <v>11951</v>
      </c>
    </row>
    <row r="1967" spans="1:2" x14ac:dyDescent="0.25">
      <c r="A1967" s="62">
        <v>23151805</v>
      </c>
      <c r="B1967" s="63" t="s">
        <v>10603</v>
      </c>
    </row>
    <row r="1968" spans="1:2" x14ac:dyDescent="0.25">
      <c r="A1968" s="62">
        <v>23151806</v>
      </c>
      <c r="B1968" s="63" t="s">
        <v>7689</v>
      </c>
    </row>
    <row r="1969" spans="1:2" x14ac:dyDescent="0.25">
      <c r="A1969" s="62">
        <v>23151807</v>
      </c>
      <c r="B1969" s="63" t="s">
        <v>9146</v>
      </c>
    </row>
    <row r="1970" spans="1:2" x14ac:dyDescent="0.25">
      <c r="A1970" s="62">
        <v>23151808</v>
      </c>
      <c r="B1970" s="63" t="s">
        <v>7427</v>
      </c>
    </row>
    <row r="1971" spans="1:2" x14ac:dyDescent="0.25">
      <c r="A1971" s="62">
        <v>23151809</v>
      </c>
      <c r="B1971" s="63" t="s">
        <v>4436</v>
      </c>
    </row>
    <row r="1972" spans="1:2" x14ac:dyDescent="0.25">
      <c r="A1972" s="62">
        <v>23151810</v>
      </c>
      <c r="B1972" s="63" t="s">
        <v>6038</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4521</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16431</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5409</v>
      </c>
    </row>
    <row r="1992" spans="1:2" x14ac:dyDescent="0.25">
      <c r="A1992" s="62">
        <v>23152002</v>
      </c>
      <c r="B1992" s="63" t="s">
        <v>16859</v>
      </c>
    </row>
    <row r="1993" spans="1:2" x14ac:dyDescent="0.25">
      <c r="A1993" s="62">
        <v>23152101</v>
      </c>
      <c r="B1993" s="63" t="s">
        <v>11190</v>
      </c>
    </row>
    <row r="1994" spans="1:2" x14ac:dyDescent="0.25">
      <c r="A1994" s="62">
        <v>23152102</v>
      </c>
      <c r="B1994" s="63" t="s">
        <v>5684</v>
      </c>
    </row>
    <row r="1995" spans="1:2" x14ac:dyDescent="0.25">
      <c r="A1995" s="62">
        <v>23152103</v>
      </c>
      <c r="B1995" s="63" t="s">
        <v>1371</v>
      </c>
    </row>
    <row r="1996" spans="1:2" x14ac:dyDescent="0.25">
      <c r="A1996" s="62">
        <v>23152104</v>
      </c>
      <c r="B1996" s="63" t="s">
        <v>4985</v>
      </c>
    </row>
    <row r="1997" spans="1:2" x14ac:dyDescent="0.25">
      <c r="A1997" s="62">
        <v>23152201</v>
      </c>
      <c r="B1997" s="63" t="s">
        <v>9847</v>
      </c>
    </row>
    <row r="1998" spans="1:2" x14ac:dyDescent="0.25">
      <c r="A1998" s="62">
        <v>23152202</v>
      </c>
      <c r="B1998" s="63" t="s">
        <v>10133</v>
      </c>
    </row>
    <row r="1999" spans="1:2" x14ac:dyDescent="0.25">
      <c r="A1999" s="62">
        <v>23152203</v>
      </c>
      <c r="B1999" s="63" t="s">
        <v>6252</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16332</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4574</v>
      </c>
    </row>
    <row r="2012" spans="1:2" x14ac:dyDescent="0.25">
      <c r="A2012" s="62">
        <v>23153004</v>
      </c>
      <c r="B2012" s="63" t="s">
        <v>7017</v>
      </c>
    </row>
    <row r="2013" spans="1:2" x14ac:dyDescent="0.25">
      <c r="A2013" s="62">
        <v>23153005</v>
      </c>
      <c r="B2013" s="63" t="s">
        <v>6426</v>
      </c>
    </row>
    <row r="2014" spans="1:2" x14ac:dyDescent="0.25">
      <c r="A2014" s="62">
        <v>23153006</v>
      </c>
      <c r="B2014" s="63" t="s">
        <v>2972</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5765</v>
      </c>
    </row>
    <row r="2022" spans="1:2" x14ac:dyDescent="0.25">
      <c r="A2022" s="62">
        <v>23153014</v>
      </c>
      <c r="B2022" s="63" t="s">
        <v>3453</v>
      </c>
    </row>
    <row r="2023" spans="1:2" x14ac:dyDescent="0.25">
      <c r="A2023" s="62">
        <v>23153015</v>
      </c>
      <c r="B2023" s="63" t="s">
        <v>6346</v>
      </c>
    </row>
    <row r="2024" spans="1:2" x14ac:dyDescent="0.25">
      <c r="A2024" s="62">
        <v>23153016</v>
      </c>
      <c r="B2024" s="63" t="s">
        <v>8099</v>
      </c>
    </row>
    <row r="2025" spans="1:2" x14ac:dyDescent="0.25">
      <c r="A2025" s="62">
        <v>23153017</v>
      </c>
      <c r="B2025" s="63" t="s">
        <v>10851</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4828</v>
      </c>
    </row>
    <row r="2032" spans="1:2" x14ac:dyDescent="0.25">
      <c r="A2032" s="62">
        <v>23153024</v>
      </c>
      <c r="B2032" s="63" t="s">
        <v>15120</v>
      </c>
    </row>
    <row r="2033" spans="1:2" x14ac:dyDescent="0.25">
      <c r="A2033" s="62">
        <v>23153025</v>
      </c>
      <c r="B2033" s="63" t="s">
        <v>15112</v>
      </c>
    </row>
    <row r="2034" spans="1:2" x14ac:dyDescent="0.25">
      <c r="A2034" s="62">
        <v>23153026</v>
      </c>
      <c r="B2034" s="63" t="s">
        <v>10631</v>
      </c>
    </row>
    <row r="2035" spans="1:2" x14ac:dyDescent="0.25">
      <c r="A2035" s="62">
        <v>23153027</v>
      </c>
      <c r="B2035" s="63" t="s">
        <v>5689</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6439</v>
      </c>
    </row>
    <row r="2042" spans="1:2" x14ac:dyDescent="0.25">
      <c r="A2042" s="62">
        <v>23153034</v>
      </c>
      <c r="B2042" s="63" t="s">
        <v>17294</v>
      </c>
    </row>
    <row r="2043" spans="1:2" x14ac:dyDescent="0.25">
      <c r="A2043" s="62">
        <v>23153035</v>
      </c>
      <c r="B2043" s="63" t="s">
        <v>4321</v>
      </c>
    </row>
    <row r="2044" spans="1:2" x14ac:dyDescent="0.25">
      <c r="A2044" s="62">
        <v>23153036</v>
      </c>
      <c r="B2044" s="63" t="s">
        <v>13916</v>
      </c>
    </row>
    <row r="2045" spans="1:2" x14ac:dyDescent="0.25">
      <c r="A2045" s="62">
        <v>23153037</v>
      </c>
      <c r="B2045" s="63" t="s">
        <v>3030</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7399</v>
      </c>
    </row>
    <row r="2057" spans="1:2" x14ac:dyDescent="0.25">
      <c r="A2057" s="62">
        <v>23153137</v>
      </c>
      <c r="B2057" s="63" t="s">
        <v>4661</v>
      </c>
    </row>
    <row r="2058" spans="1:2" x14ac:dyDescent="0.25">
      <c r="A2058" s="62">
        <v>23153138</v>
      </c>
      <c r="B2058" s="63" t="s">
        <v>309</v>
      </c>
    </row>
    <row r="2059" spans="1:2" x14ac:dyDescent="0.25">
      <c r="A2059" s="62">
        <v>23153139</v>
      </c>
      <c r="B2059" s="63" t="s">
        <v>14844</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4699</v>
      </c>
    </row>
    <row r="2067" spans="1:2" x14ac:dyDescent="0.25">
      <c r="A2067" s="62">
        <v>23153303</v>
      </c>
      <c r="B2067" s="63" t="s">
        <v>7735</v>
      </c>
    </row>
    <row r="2068" spans="1:2" x14ac:dyDescent="0.25">
      <c r="A2068" s="62">
        <v>23153305</v>
      </c>
      <c r="B2068" s="63" t="s">
        <v>3827</v>
      </c>
    </row>
    <row r="2069" spans="1:2" x14ac:dyDescent="0.25">
      <c r="A2069" s="62">
        <v>23153306</v>
      </c>
      <c r="B2069" s="63" t="s">
        <v>7490</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6767</v>
      </c>
    </row>
    <row r="2084" spans="1:2" x14ac:dyDescent="0.25">
      <c r="A2084" s="62">
        <v>23153408</v>
      </c>
      <c r="B2084" s="63" t="s">
        <v>18223</v>
      </c>
    </row>
    <row r="2085" spans="1:2" x14ac:dyDescent="0.25">
      <c r="A2085" s="62">
        <v>23153409</v>
      </c>
      <c r="B2085" s="63" t="s">
        <v>6520</v>
      </c>
    </row>
    <row r="2086" spans="1:2" x14ac:dyDescent="0.25">
      <c r="A2086" s="62">
        <v>23153410</v>
      </c>
      <c r="B2086" s="63" t="s">
        <v>16112</v>
      </c>
    </row>
    <row r="2087" spans="1:2" x14ac:dyDescent="0.25">
      <c r="A2087" s="62">
        <v>23153411</v>
      </c>
      <c r="B2087" s="63" t="s">
        <v>10649</v>
      </c>
    </row>
    <row r="2088" spans="1:2" x14ac:dyDescent="0.25">
      <c r="A2088" s="62">
        <v>23153412</v>
      </c>
      <c r="B2088" s="63" t="s">
        <v>5296</v>
      </c>
    </row>
    <row r="2089" spans="1:2" x14ac:dyDescent="0.25">
      <c r="A2089" s="62">
        <v>23153413</v>
      </c>
      <c r="B2089" s="63" t="s">
        <v>3893</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5295</v>
      </c>
    </row>
    <row r="2094" spans="1:2" x14ac:dyDescent="0.25">
      <c r="A2094" s="62">
        <v>23153501</v>
      </c>
      <c r="B2094" s="63" t="s">
        <v>2328</v>
      </c>
    </row>
    <row r="2095" spans="1:2" x14ac:dyDescent="0.25">
      <c r="A2095" s="62">
        <v>23153502</v>
      </c>
      <c r="B2095" s="63" t="s">
        <v>12100</v>
      </c>
    </row>
    <row r="2096" spans="1:2" x14ac:dyDescent="0.25">
      <c r="A2096" s="62">
        <v>23153503</v>
      </c>
      <c r="B2096" s="63" t="s">
        <v>3168</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14606</v>
      </c>
    </row>
    <row r="2101" spans="1:2" x14ac:dyDescent="0.25">
      <c r="A2101" s="62">
        <v>23153508</v>
      </c>
      <c r="B2101" s="63" t="s">
        <v>11325</v>
      </c>
    </row>
    <row r="2102" spans="1:2" x14ac:dyDescent="0.25">
      <c r="A2102" s="62">
        <v>23161501</v>
      </c>
      <c r="B2102" s="63" t="s">
        <v>15139</v>
      </c>
    </row>
    <row r="2103" spans="1:2" x14ac:dyDescent="0.25">
      <c r="A2103" s="62">
        <v>23161502</v>
      </c>
      <c r="B2103" s="63" t="s">
        <v>8095</v>
      </c>
    </row>
    <row r="2104" spans="1:2" x14ac:dyDescent="0.25">
      <c r="A2104" s="62">
        <v>23161503</v>
      </c>
      <c r="B2104" s="63" t="s">
        <v>5808</v>
      </c>
    </row>
    <row r="2105" spans="1:2" x14ac:dyDescent="0.25">
      <c r="A2105" s="62">
        <v>23161504</v>
      </c>
      <c r="B2105" s="63" t="s">
        <v>3111</v>
      </c>
    </row>
    <row r="2106" spans="1:2" x14ac:dyDescent="0.25">
      <c r="A2106" s="62">
        <v>23161506</v>
      </c>
      <c r="B2106" s="63" t="s">
        <v>10688</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2536</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8577</v>
      </c>
    </row>
    <row r="2116" spans="1:2" x14ac:dyDescent="0.25">
      <c r="A2116" s="62">
        <v>23161601</v>
      </c>
      <c r="B2116" s="63" t="s">
        <v>15139</v>
      </c>
    </row>
    <row r="2117" spans="1:2" x14ac:dyDescent="0.25">
      <c r="A2117" s="62">
        <v>23161602</v>
      </c>
      <c r="B2117" s="63" t="s">
        <v>17817</v>
      </c>
    </row>
    <row r="2118" spans="1:2" x14ac:dyDescent="0.25">
      <c r="A2118" s="62">
        <v>23161603</v>
      </c>
      <c r="B2118" s="63" t="s">
        <v>4115</v>
      </c>
    </row>
    <row r="2119" spans="1:2" x14ac:dyDescent="0.25">
      <c r="A2119" s="62">
        <v>23161605</v>
      </c>
      <c r="B2119" s="63" t="s">
        <v>8296</v>
      </c>
    </row>
    <row r="2120" spans="1:2" x14ac:dyDescent="0.25">
      <c r="A2120" s="62">
        <v>23161606</v>
      </c>
      <c r="B2120" s="63" t="s">
        <v>11272</v>
      </c>
    </row>
    <row r="2121" spans="1:2" x14ac:dyDescent="0.25">
      <c r="A2121" s="62">
        <v>23161607</v>
      </c>
      <c r="B2121" s="63" t="s">
        <v>6037</v>
      </c>
    </row>
    <row r="2122" spans="1:2" x14ac:dyDescent="0.25">
      <c r="A2122" s="62">
        <v>23161608</v>
      </c>
      <c r="B2122" s="63" t="s">
        <v>10146</v>
      </c>
    </row>
    <row r="2123" spans="1:2" x14ac:dyDescent="0.25">
      <c r="A2123" s="62">
        <v>23171501</v>
      </c>
      <c r="B2123" s="63" t="s">
        <v>13402</v>
      </c>
    </row>
    <row r="2124" spans="1:2" x14ac:dyDescent="0.25">
      <c r="A2124" s="62">
        <v>23171502</v>
      </c>
      <c r="B2124" s="63" t="s">
        <v>1920</v>
      </c>
    </row>
    <row r="2125" spans="1:2" x14ac:dyDescent="0.25">
      <c r="A2125" s="62">
        <v>23171504</v>
      </c>
      <c r="B2125" s="63" t="s">
        <v>4752</v>
      </c>
    </row>
    <row r="2126" spans="1:2" x14ac:dyDescent="0.25">
      <c r="A2126" s="62">
        <v>23171505</v>
      </c>
      <c r="B2126" s="63" t="s">
        <v>15080</v>
      </c>
    </row>
    <row r="2127" spans="1:2" x14ac:dyDescent="0.25">
      <c r="A2127" s="62">
        <v>23171506</v>
      </c>
      <c r="B2127" s="63" t="s">
        <v>2367</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4752</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13409</v>
      </c>
    </row>
    <row r="2142" spans="1:2" x14ac:dyDescent="0.25">
      <c r="A2142" s="62">
        <v>23171522</v>
      </c>
      <c r="B2142" s="63" t="s">
        <v>15973</v>
      </c>
    </row>
    <row r="2143" spans="1:2" x14ac:dyDescent="0.25">
      <c r="A2143" s="62">
        <v>23171523</v>
      </c>
      <c r="B2143" s="63" t="s">
        <v>7386</v>
      </c>
    </row>
    <row r="2144" spans="1:2" x14ac:dyDescent="0.25">
      <c r="A2144" s="62">
        <v>23171524</v>
      </c>
      <c r="B2144" s="63" t="s">
        <v>10220</v>
      </c>
    </row>
    <row r="2145" spans="1:2" x14ac:dyDescent="0.25">
      <c r="A2145" s="62">
        <v>23171525</v>
      </c>
      <c r="B2145" s="63" t="s">
        <v>17801</v>
      </c>
    </row>
    <row r="2146" spans="1:2" x14ac:dyDescent="0.25">
      <c r="A2146" s="62">
        <v>23171526</v>
      </c>
      <c r="B2146" s="63" t="s">
        <v>6304</v>
      </c>
    </row>
    <row r="2147" spans="1:2" x14ac:dyDescent="0.25">
      <c r="A2147" s="62">
        <v>23171527</v>
      </c>
      <c r="B2147" s="63" t="s">
        <v>5482</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10315</v>
      </c>
    </row>
    <row r="2152" spans="1:2" x14ac:dyDescent="0.25">
      <c r="A2152" s="62">
        <v>23171532</v>
      </c>
      <c r="B2152" s="63" t="s">
        <v>6737</v>
      </c>
    </row>
    <row r="2153" spans="1:2" x14ac:dyDescent="0.25">
      <c r="A2153" s="62">
        <v>23171533</v>
      </c>
      <c r="B2153" s="63" t="s">
        <v>13599</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11434</v>
      </c>
    </row>
    <row r="2168" spans="1:2" x14ac:dyDescent="0.25">
      <c r="A2168" s="62">
        <v>23171608</v>
      </c>
      <c r="B2168" s="63" t="s">
        <v>5039</v>
      </c>
    </row>
    <row r="2169" spans="1:2" x14ac:dyDescent="0.25">
      <c r="A2169" s="62">
        <v>23171609</v>
      </c>
      <c r="B2169" s="63" t="s">
        <v>5424</v>
      </c>
    </row>
    <row r="2170" spans="1:2" x14ac:dyDescent="0.25">
      <c r="A2170" s="62">
        <v>23171610</v>
      </c>
      <c r="B2170" s="63" t="s">
        <v>16682</v>
      </c>
    </row>
    <row r="2171" spans="1:2" x14ac:dyDescent="0.25">
      <c r="A2171" s="62">
        <v>23171611</v>
      </c>
      <c r="B2171" s="63" t="s">
        <v>11139</v>
      </c>
    </row>
    <row r="2172" spans="1:2" x14ac:dyDescent="0.25">
      <c r="A2172" s="62">
        <v>23171612</v>
      </c>
      <c r="B2172" s="63" t="s">
        <v>6824</v>
      </c>
    </row>
    <row r="2173" spans="1:2" x14ac:dyDescent="0.25">
      <c r="A2173" s="62">
        <v>23171613</v>
      </c>
      <c r="B2173" s="63" t="s">
        <v>6274</v>
      </c>
    </row>
    <row r="2174" spans="1:2" x14ac:dyDescent="0.25">
      <c r="A2174" s="62">
        <v>23171614</v>
      </c>
      <c r="B2174" s="63" t="s">
        <v>14694</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14708</v>
      </c>
    </row>
    <row r="2188" spans="1:2" x14ac:dyDescent="0.25">
      <c r="A2188" s="62">
        <v>23171705</v>
      </c>
      <c r="B2188" s="63" t="s">
        <v>5542</v>
      </c>
    </row>
    <row r="2189" spans="1:2" x14ac:dyDescent="0.25">
      <c r="A2189" s="62">
        <v>23171706</v>
      </c>
      <c r="B2189" s="63" t="s">
        <v>15185</v>
      </c>
    </row>
    <row r="2190" spans="1:2" x14ac:dyDescent="0.25">
      <c r="A2190" s="62">
        <v>23171707</v>
      </c>
      <c r="B2190" s="63" t="s">
        <v>9212</v>
      </c>
    </row>
    <row r="2191" spans="1:2" x14ac:dyDescent="0.25">
      <c r="A2191" s="62">
        <v>23171708</v>
      </c>
      <c r="B2191" s="63" t="s">
        <v>14782</v>
      </c>
    </row>
    <row r="2192" spans="1:2" x14ac:dyDescent="0.25">
      <c r="A2192" s="62">
        <v>23171801</v>
      </c>
      <c r="B2192" s="63" t="s">
        <v>5111</v>
      </c>
    </row>
    <row r="2193" spans="1:2" x14ac:dyDescent="0.25">
      <c r="A2193" s="62">
        <v>23171802</v>
      </c>
      <c r="B2193" s="63" t="s">
        <v>5554</v>
      </c>
    </row>
    <row r="2194" spans="1:2" x14ac:dyDescent="0.25">
      <c r="A2194" s="62">
        <v>23171803</v>
      </c>
      <c r="B2194" s="63" t="s">
        <v>9948</v>
      </c>
    </row>
    <row r="2195" spans="1:2" x14ac:dyDescent="0.25">
      <c r="A2195" s="62">
        <v>23171804</v>
      </c>
      <c r="B2195" s="63" t="s">
        <v>14702</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14455</v>
      </c>
    </row>
    <row r="2207" spans="1:2" x14ac:dyDescent="0.25">
      <c r="A2207" s="62">
        <v>23172005</v>
      </c>
      <c r="B2207" s="63" t="s">
        <v>10077</v>
      </c>
    </row>
    <row r="2208" spans="1:2" x14ac:dyDescent="0.25">
      <c r="A2208" s="62">
        <v>23172006</v>
      </c>
      <c r="B2208" s="63" t="s">
        <v>1379</v>
      </c>
    </row>
    <row r="2209" spans="1:2" x14ac:dyDescent="0.25">
      <c r="A2209" s="62">
        <v>23172007</v>
      </c>
      <c r="B2209" s="63" t="s">
        <v>4864</v>
      </c>
    </row>
    <row r="2210" spans="1:2" x14ac:dyDescent="0.25">
      <c r="A2210" s="62">
        <v>23172008</v>
      </c>
      <c r="B2210" s="63" t="s">
        <v>11054</v>
      </c>
    </row>
    <row r="2211" spans="1:2" x14ac:dyDescent="0.25">
      <c r="A2211" s="62">
        <v>23172009</v>
      </c>
      <c r="B2211" s="63" t="s">
        <v>15143</v>
      </c>
    </row>
    <row r="2212" spans="1:2" x14ac:dyDescent="0.25">
      <c r="A2212" s="62">
        <v>23172010</v>
      </c>
      <c r="B2212" s="63" t="s">
        <v>2696</v>
      </c>
    </row>
    <row r="2213" spans="1:2" x14ac:dyDescent="0.25">
      <c r="A2213" s="62">
        <v>23172011</v>
      </c>
      <c r="B2213" s="63" t="s">
        <v>16475</v>
      </c>
    </row>
    <row r="2214" spans="1:2" x14ac:dyDescent="0.25">
      <c r="A2214" s="62">
        <v>23172012</v>
      </c>
      <c r="B2214" s="63" t="s">
        <v>15512</v>
      </c>
    </row>
    <row r="2215" spans="1:2" x14ac:dyDescent="0.25">
      <c r="A2215" s="62">
        <v>23172013</v>
      </c>
      <c r="B2215" s="63" t="s">
        <v>5755</v>
      </c>
    </row>
    <row r="2216" spans="1:2" x14ac:dyDescent="0.25">
      <c r="A2216" s="62">
        <v>23172014</v>
      </c>
      <c r="B2216" s="63" t="s">
        <v>15626</v>
      </c>
    </row>
    <row r="2217" spans="1:2" x14ac:dyDescent="0.25">
      <c r="A2217" s="62">
        <v>23172015</v>
      </c>
      <c r="B2217" s="63" t="s">
        <v>14782</v>
      </c>
    </row>
    <row r="2218" spans="1:2" x14ac:dyDescent="0.25">
      <c r="A2218" s="62">
        <v>23181501</v>
      </c>
      <c r="B2218" s="63" t="s">
        <v>8013</v>
      </c>
    </row>
    <row r="2219" spans="1:2" x14ac:dyDescent="0.25">
      <c r="A2219" s="62">
        <v>23181502</v>
      </c>
      <c r="B2219" s="63" t="s">
        <v>10450</v>
      </c>
    </row>
    <row r="2220" spans="1:2" x14ac:dyDescent="0.25">
      <c r="A2220" s="62">
        <v>23181504</v>
      </c>
      <c r="B2220" s="63" t="s">
        <v>6771</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4986</v>
      </c>
    </row>
    <row r="2229" spans="1:2" x14ac:dyDescent="0.25">
      <c r="A2229" s="62">
        <v>23181513</v>
      </c>
      <c r="B2229" s="63" t="s">
        <v>3757</v>
      </c>
    </row>
    <row r="2230" spans="1:2" x14ac:dyDescent="0.25">
      <c r="A2230" s="62">
        <v>23181601</v>
      </c>
      <c r="B2230" s="63" t="s">
        <v>16268</v>
      </c>
    </row>
    <row r="2231" spans="1:2" x14ac:dyDescent="0.25">
      <c r="A2231" s="62">
        <v>23181602</v>
      </c>
      <c r="B2231" s="63" t="s">
        <v>13633</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13558</v>
      </c>
    </row>
    <row r="2238" spans="1:2" x14ac:dyDescent="0.25">
      <c r="A2238" s="62">
        <v>23181703</v>
      </c>
      <c r="B2238" s="63" t="s">
        <v>9426</v>
      </c>
    </row>
    <row r="2239" spans="1:2" x14ac:dyDescent="0.25">
      <c r="A2239" s="62">
        <v>23181704</v>
      </c>
      <c r="B2239" s="63" t="s">
        <v>7299</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2331</v>
      </c>
    </row>
    <row r="2244" spans="1:2" x14ac:dyDescent="0.25">
      <c r="A2244" s="62">
        <v>23191001</v>
      </c>
      <c r="B2244" s="63" t="s">
        <v>15927</v>
      </c>
    </row>
    <row r="2245" spans="1:2" x14ac:dyDescent="0.25">
      <c r="A2245" s="62">
        <v>23191002</v>
      </c>
      <c r="B2245" s="63" t="s">
        <v>8792</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13966</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6200</v>
      </c>
    </row>
    <row r="2267" spans="1:2" x14ac:dyDescent="0.25">
      <c r="A2267" s="62">
        <v>23221101</v>
      </c>
      <c r="B2267" s="63" t="s">
        <v>16400</v>
      </c>
    </row>
    <row r="2268" spans="1:2" x14ac:dyDescent="0.25">
      <c r="A2268" s="62">
        <v>23221201</v>
      </c>
      <c r="B2268" s="63" t="s">
        <v>15701</v>
      </c>
    </row>
    <row r="2269" spans="1:2" x14ac:dyDescent="0.25">
      <c r="A2269" s="62">
        <v>23231001</v>
      </c>
      <c r="B2269" s="63" t="s">
        <v>7760</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12895</v>
      </c>
    </row>
    <row r="2274" spans="1:2" x14ac:dyDescent="0.25">
      <c r="A2274" s="62">
        <v>23231202</v>
      </c>
      <c r="B2274" s="63" t="s">
        <v>9261</v>
      </c>
    </row>
    <row r="2275" spans="1:2" x14ac:dyDescent="0.25">
      <c r="A2275" s="62">
        <v>23231301</v>
      </c>
      <c r="B2275" s="63" t="s">
        <v>5125</v>
      </c>
    </row>
    <row r="2276" spans="1:2" x14ac:dyDescent="0.25">
      <c r="A2276" s="62">
        <v>23231302</v>
      </c>
      <c r="B2276" s="63" t="s">
        <v>9392</v>
      </c>
    </row>
    <row r="2277" spans="1:2" x14ac:dyDescent="0.25">
      <c r="A2277" s="62">
        <v>23231401</v>
      </c>
      <c r="B2277" s="63" t="s">
        <v>14062</v>
      </c>
    </row>
    <row r="2278" spans="1:2" x14ac:dyDescent="0.25">
      <c r="A2278" s="62">
        <v>23231402</v>
      </c>
      <c r="B2278" s="63" t="s">
        <v>15485</v>
      </c>
    </row>
    <row r="2279" spans="1:2" x14ac:dyDescent="0.25">
      <c r="A2279" s="62">
        <v>23231501</v>
      </c>
      <c r="B2279" s="63" t="s">
        <v>12116</v>
      </c>
    </row>
    <row r="2280" spans="1:2" x14ac:dyDescent="0.25">
      <c r="A2280" s="62">
        <v>23231502</v>
      </c>
      <c r="B2280" s="63" t="s">
        <v>4118</v>
      </c>
    </row>
    <row r="2281" spans="1:2" x14ac:dyDescent="0.25">
      <c r="A2281" s="62">
        <v>23231601</v>
      </c>
      <c r="B2281" s="63" t="s">
        <v>10949</v>
      </c>
    </row>
    <row r="2282" spans="1:2" x14ac:dyDescent="0.25">
      <c r="A2282" s="62">
        <v>23231602</v>
      </c>
      <c r="B2282" s="63" t="s">
        <v>8697</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4825</v>
      </c>
    </row>
    <row r="2290" spans="1:2" x14ac:dyDescent="0.25">
      <c r="A2290" s="62">
        <v>23232201</v>
      </c>
      <c r="B2290" s="63" t="s">
        <v>3845</v>
      </c>
    </row>
    <row r="2291" spans="1:2" x14ac:dyDescent="0.25">
      <c r="A2291" s="62">
        <v>24101501</v>
      </c>
      <c r="B2291" s="63" t="s">
        <v>17039</v>
      </c>
    </row>
    <row r="2292" spans="1:2" x14ac:dyDescent="0.25">
      <c r="A2292" s="62">
        <v>24101502</v>
      </c>
      <c r="B2292" s="63" t="s">
        <v>2884</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16039</v>
      </c>
    </row>
    <row r="2297" spans="1:2" x14ac:dyDescent="0.25">
      <c r="A2297" s="62">
        <v>24101507</v>
      </c>
      <c r="B2297" s="63" t="s">
        <v>13758</v>
      </c>
    </row>
    <row r="2298" spans="1:2" x14ac:dyDescent="0.25">
      <c r="A2298" s="62">
        <v>24101508</v>
      </c>
      <c r="B2298" s="63" t="s">
        <v>2050</v>
      </c>
    </row>
    <row r="2299" spans="1:2" x14ac:dyDescent="0.25">
      <c r="A2299" s="62">
        <v>24101509</v>
      </c>
      <c r="B2299" s="63" t="s">
        <v>4503</v>
      </c>
    </row>
    <row r="2300" spans="1:2" x14ac:dyDescent="0.25">
      <c r="A2300" s="62">
        <v>24101510</v>
      </c>
      <c r="B2300" s="63" t="s">
        <v>12428</v>
      </c>
    </row>
    <row r="2301" spans="1:2" x14ac:dyDescent="0.25">
      <c r="A2301" s="62">
        <v>24101511</v>
      </c>
      <c r="B2301" s="63" t="s">
        <v>3700</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4369</v>
      </c>
    </row>
    <row r="2307" spans="1:2" x14ac:dyDescent="0.25">
      <c r="A2307" s="62">
        <v>24101605</v>
      </c>
      <c r="B2307" s="63" t="s">
        <v>7213</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9681</v>
      </c>
    </row>
    <row r="2321" spans="1:2" x14ac:dyDescent="0.25">
      <c r="A2321" s="62">
        <v>24101620</v>
      </c>
      <c r="B2321" s="63" t="s">
        <v>14590</v>
      </c>
    </row>
    <row r="2322" spans="1:2" x14ac:dyDescent="0.25">
      <c r="A2322" s="62">
        <v>24101621</v>
      </c>
      <c r="B2322" s="63" t="s">
        <v>5011</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9543</v>
      </c>
    </row>
    <row r="2328" spans="1:2" x14ac:dyDescent="0.25">
      <c r="A2328" s="62">
        <v>24101627</v>
      </c>
      <c r="B2328" s="63" t="s">
        <v>7701</v>
      </c>
    </row>
    <row r="2329" spans="1:2" x14ac:dyDescent="0.25">
      <c r="A2329" s="62">
        <v>24101628</v>
      </c>
      <c r="B2329" s="63" t="s">
        <v>6546</v>
      </c>
    </row>
    <row r="2330" spans="1:2" x14ac:dyDescent="0.25">
      <c r="A2330" s="62">
        <v>24101629</v>
      </c>
      <c r="B2330" s="63" t="s">
        <v>2457</v>
      </c>
    </row>
    <row r="2331" spans="1:2" x14ac:dyDescent="0.25">
      <c r="A2331" s="62">
        <v>24101630</v>
      </c>
      <c r="B2331" s="63" t="s">
        <v>7631</v>
      </c>
    </row>
    <row r="2332" spans="1:2" x14ac:dyDescent="0.25">
      <c r="A2332" s="62">
        <v>24101631</v>
      </c>
      <c r="B2332" s="63" t="s">
        <v>13192</v>
      </c>
    </row>
    <row r="2333" spans="1:2" x14ac:dyDescent="0.25">
      <c r="A2333" s="62">
        <v>24101632</v>
      </c>
      <c r="B2333" s="63" t="s">
        <v>4973</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9789</v>
      </c>
    </row>
    <row r="2339" spans="1:2" x14ac:dyDescent="0.25">
      <c r="A2339" s="62">
        <v>24101704</v>
      </c>
      <c r="B2339" s="63" t="s">
        <v>13675</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9610</v>
      </c>
    </row>
    <row r="2344" spans="1:2" x14ac:dyDescent="0.25">
      <c r="A2344" s="62">
        <v>24101709</v>
      </c>
      <c r="B2344" s="63" t="s">
        <v>2131</v>
      </c>
    </row>
    <row r="2345" spans="1:2" x14ac:dyDescent="0.25">
      <c r="A2345" s="62">
        <v>24101710</v>
      </c>
      <c r="B2345" s="63" t="s">
        <v>7188</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12966</v>
      </c>
    </row>
    <row r="2350" spans="1:2" x14ac:dyDescent="0.25">
      <c r="A2350" s="62">
        <v>24101715</v>
      </c>
      <c r="B2350" s="63" t="s">
        <v>5948</v>
      </c>
    </row>
    <row r="2351" spans="1:2" x14ac:dyDescent="0.25">
      <c r="A2351" s="62">
        <v>24101716</v>
      </c>
      <c r="B2351" s="63" t="s">
        <v>4491</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13814</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16447</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13486</v>
      </c>
    </row>
    <row r="2369" spans="1:2" x14ac:dyDescent="0.25">
      <c r="A2369" s="62">
        <v>24101807</v>
      </c>
      <c r="B2369" s="63" t="s">
        <v>12266</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14834</v>
      </c>
    </row>
    <row r="2374" spans="1:2" x14ac:dyDescent="0.25">
      <c r="A2374" s="62">
        <v>24101903</v>
      </c>
      <c r="B2374" s="63" t="s">
        <v>12150</v>
      </c>
    </row>
    <row r="2375" spans="1:2" x14ac:dyDescent="0.25">
      <c r="A2375" s="62">
        <v>24101904</v>
      </c>
      <c r="B2375" s="63" t="s">
        <v>5383</v>
      </c>
    </row>
    <row r="2376" spans="1:2" x14ac:dyDescent="0.25">
      <c r="A2376" s="62">
        <v>24101905</v>
      </c>
      <c r="B2376" s="63" t="s">
        <v>17566</v>
      </c>
    </row>
    <row r="2377" spans="1:2" x14ac:dyDescent="0.25">
      <c r="A2377" s="62">
        <v>24101906</v>
      </c>
      <c r="B2377" s="63" t="s">
        <v>2505</v>
      </c>
    </row>
    <row r="2378" spans="1:2" x14ac:dyDescent="0.25">
      <c r="A2378" s="62">
        <v>24101907</v>
      </c>
      <c r="B2378" s="63" t="s">
        <v>14452</v>
      </c>
    </row>
    <row r="2379" spans="1:2" x14ac:dyDescent="0.25">
      <c r="A2379" s="62">
        <v>24102001</v>
      </c>
      <c r="B2379" s="63" t="s">
        <v>8600</v>
      </c>
    </row>
    <row r="2380" spans="1:2" x14ac:dyDescent="0.25">
      <c r="A2380" s="62">
        <v>24102002</v>
      </c>
      <c r="B2380" s="63" t="s">
        <v>10749</v>
      </c>
    </row>
    <row r="2381" spans="1:2" x14ac:dyDescent="0.25">
      <c r="A2381" s="62">
        <v>24102004</v>
      </c>
      <c r="B2381" s="63" t="s">
        <v>7078</v>
      </c>
    </row>
    <row r="2382" spans="1:2" x14ac:dyDescent="0.25">
      <c r="A2382" s="62">
        <v>24102005</v>
      </c>
      <c r="B2382" s="63" t="s">
        <v>14673</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10480</v>
      </c>
    </row>
    <row r="2387" spans="1:2" x14ac:dyDescent="0.25">
      <c r="A2387" s="62">
        <v>24102102</v>
      </c>
      <c r="B2387" s="63" t="s">
        <v>4877</v>
      </c>
    </row>
    <row r="2388" spans="1:2" x14ac:dyDescent="0.25">
      <c r="A2388" s="62">
        <v>24102103</v>
      </c>
      <c r="B2388" s="63" t="s">
        <v>7231</v>
      </c>
    </row>
    <row r="2389" spans="1:2" x14ac:dyDescent="0.25">
      <c r="A2389" s="62">
        <v>24102104</v>
      </c>
      <c r="B2389" s="63" t="s">
        <v>16685</v>
      </c>
    </row>
    <row r="2390" spans="1:2" x14ac:dyDescent="0.25">
      <c r="A2390" s="62">
        <v>24102105</v>
      </c>
      <c r="B2390" s="63" t="s">
        <v>13062</v>
      </c>
    </row>
    <row r="2391" spans="1:2" x14ac:dyDescent="0.25">
      <c r="A2391" s="62">
        <v>24102106</v>
      </c>
      <c r="B2391" s="63" t="s">
        <v>858</v>
      </c>
    </row>
    <row r="2392" spans="1:2" x14ac:dyDescent="0.25">
      <c r="A2392" s="62">
        <v>24102107</v>
      </c>
      <c r="B2392" s="63" t="s">
        <v>6388</v>
      </c>
    </row>
    <row r="2393" spans="1:2" x14ac:dyDescent="0.25">
      <c r="A2393" s="62">
        <v>24102108</v>
      </c>
      <c r="B2393" s="63" t="s">
        <v>13662</v>
      </c>
    </row>
    <row r="2394" spans="1:2" x14ac:dyDescent="0.25">
      <c r="A2394" s="62">
        <v>24102109</v>
      </c>
      <c r="B2394" s="63" t="s">
        <v>9245</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4519</v>
      </c>
    </row>
    <row r="2405" spans="1:2" x14ac:dyDescent="0.25">
      <c r="A2405" s="62">
        <v>24111507</v>
      </c>
      <c r="B2405" s="63" t="s">
        <v>6161</v>
      </c>
    </row>
    <row r="2406" spans="1:2" x14ac:dyDescent="0.25">
      <c r="A2406" s="62">
        <v>24111508</v>
      </c>
      <c r="B2406" s="63" t="s">
        <v>13622</v>
      </c>
    </row>
    <row r="2407" spans="1:2" x14ac:dyDescent="0.25">
      <c r="A2407" s="62">
        <v>24111509</v>
      </c>
      <c r="B2407" s="63" t="s">
        <v>16019</v>
      </c>
    </row>
    <row r="2408" spans="1:2" x14ac:dyDescent="0.25">
      <c r="A2408" s="62">
        <v>24111801</v>
      </c>
      <c r="B2408" s="63" t="s">
        <v>2977</v>
      </c>
    </row>
    <row r="2409" spans="1:2" x14ac:dyDescent="0.25">
      <c r="A2409" s="62">
        <v>24111802</v>
      </c>
      <c r="B2409" s="63" t="s">
        <v>12736</v>
      </c>
    </row>
    <row r="2410" spans="1:2" x14ac:dyDescent="0.25">
      <c r="A2410" s="62">
        <v>24111803</v>
      </c>
      <c r="B2410" s="63" t="s">
        <v>7391</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5559</v>
      </c>
    </row>
    <row r="2416" spans="1:2" x14ac:dyDescent="0.25">
      <c r="A2416" s="62">
        <v>24111809</v>
      </c>
      <c r="B2416" s="63" t="s">
        <v>1199</v>
      </c>
    </row>
    <row r="2417" spans="1:2" x14ac:dyDescent="0.25">
      <c r="A2417" s="62">
        <v>24111810</v>
      </c>
      <c r="B2417" s="63" t="s">
        <v>8165</v>
      </c>
    </row>
    <row r="2418" spans="1:2" x14ac:dyDescent="0.25">
      <c r="A2418" s="62">
        <v>24111811</v>
      </c>
      <c r="B2418" s="63" t="s">
        <v>16919</v>
      </c>
    </row>
    <row r="2419" spans="1:2" x14ac:dyDescent="0.25">
      <c r="A2419" s="62">
        <v>24111812</v>
      </c>
      <c r="B2419" s="63" t="s">
        <v>12526</v>
      </c>
    </row>
    <row r="2420" spans="1:2" x14ac:dyDescent="0.25">
      <c r="A2420" s="62">
        <v>24111813</v>
      </c>
      <c r="B2420" s="63" t="s">
        <v>6024</v>
      </c>
    </row>
    <row r="2421" spans="1:2" x14ac:dyDescent="0.25">
      <c r="A2421" s="62">
        <v>24112003</v>
      </c>
      <c r="B2421" s="63" t="s">
        <v>4715</v>
      </c>
    </row>
    <row r="2422" spans="1:2" x14ac:dyDescent="0.25">
      <c r="A2422" s="62">
        <v>24112004</v>
      </c>
      <c r="B2422" s="63" t="s">
        <v>3231</v>
      </c>
    </row>
    <row r="2423" spans="1:2" x14ac:dyDescent="0.25">
      <c r="A2423" s="62">
        <v>24112005</v>
      </c>
      <c r="B2423" s="63" t="s">
        <v>8176</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2621</v>
      </c>
    </row>
    <row r="2434" spans="1:2" x14ac:dyDescent="0.25">
      <c r="A2434" s="62">
        <v>24112206</v>
      </c>
      <c r="B2434" s="63" t="s">
        <v>3765</v>
      </c>
    </row>
    <row r="2435" spans="1:2" x14ac:dyDescent="0.25">
      <c r="A2435" s="62">
        <v>24112207</v>
      </c>
      <c r="B2435" s="63" t="s">
        <v>18746</v>
      </c>
    </row>
    <row r="2436" spans="1:2" x14ac:dyDescent="0.25">
      <c r="A2436" s="62">
        <v>24112208</v>
      </c>
      <c r="B2436" s="63" t="s">
        <v>2605</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4349</v>
      </c>
    </row>
    <row r="2445" spans="1:2" x14ac:dyDescent="0.25">
      <c r="A2445" s="62">
        <v>24112408</v>
      </c>
      <c r="B2445" s="63" t="s">
        <v>14738</v>
      </c>
    </row>
    <row r="2446" spans="1:2" x14ac:dyDescent="0.25">
      <c r="A2446" s="62">
        <v>24112409</v>
      </c>
      <c r="B2446" s="63" t="s">
        <v>5115</v>
      </c>
    </row>
    <row r="2447" spans="1:2" x14ac:dyDescent="0.25">
      <c r="A2447" s="62">
        <v>24112501</v>
      </c>
      <c r="B2447" s="63" t="s">
        <v>7832</v>
      </c>
    </row>
    <row r="2448" spans="1:2" x14ac:dyDescent="0.25">
      <c r="A2448" s="62">
        <v>24112502</v>
      </c>
      <c r="B2448" s="63" t="s">
        <v>3641</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4515</v>
      </c>
    </row>
    <row r="2458" spans="1:2" x14ac:dyDescent="0.25">
      <c r="A2458" s="62">
        <v>24121507</v>
      </c>
      <c r="B2458" s="63" t="s">
        <v>12566</v>
      </c>
    </row>
    <row r="2459" spans="1:2" x14ac:dyDescent="0.25">
      <c r="A2459" s="62">
        <v>24121508</v>
      </c>
      <c r="B2459" s="63" t="s">
        <v>2766</v>
      </c>
    </row>
    <row r="2460" spans="1:2" x14ac:dyDescent="0.25">
      <c r="A2460" s="62">
        <v>24121509</v>
      </c>
      <c r="B2460" s="63" t="s">
        <v>3782</v>
      </c>
    </row>
    <row r="2461" spans="1:2" x14ac:dyDescent="0.25">
      <c r="A2461" s="62">
        <v>24121801</v>
      </c>
      <c r="B2461" s="63" t="s">
        <v>12354</v>
      </c>
    </row>
    <row r="2462" spans="1:2" x14ac:dyDescent="0.25">
      <c r="A2462" s="62">
        <v>24121802</v>
      </c>
      <c r="B2462" s="63" t="s">
        <v>14238</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10895</v>
      </c>
    </row>
    <row r="2468" spans="1:2" x14ac:dyDescent="0.25">
      <c r="A2468" s="62">
        <v>24122001</v>
      </c>
      <c r="B2468" s="63" t="s">
        <v>3832</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4433</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7983</v>
      </c>
    </row>
    <row r="2487" spans="1:2" x14ac:dyDescent="0.25">
      <c r="A2487" s="62">
        <v>24131901</v>
      </c>
      <c r="B2487" s="63" t="s">
        <v>5141</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4899</v>
      </c>
    </row>
    <row r="2493" spans="1:2" x14ac:dyDescent="0.25">
      <c r="A2493" s="62">
        <v>24141507</v>
      </c>
      <c r="B2493" s="63" t="s">
        <v>13036</v>
      </c>
    </row>
    <row r="2494" spans="1:2" x14ac:dyDescent="0.25">
      <c r="A2494" s="62">
        <v>24141508</v>
      </c>
      <c r="B2494" s="63" t="s">
        <v>7527</v>
      </c>
    </row>
    <row r="2495" spans="1:2" x14ac:dyDescent="0.25">
      <c r="A2495" s="62">
        <v>24141509</v>
      </c>
      <c r="B2495" s="63" t="s">
        <v>10561</v>
      </c>
    </row>
    <row r="2496" spans="1:2" x14ac:dyDescent="0.25">
      <c r="A2496" s="62">
        <v>24141510</v>
      </c>
      <c r="B2496" s="63" t="s">
        <v>7067</v>
      </c>
    </row>
    <row r="2497" spans="1:2" x14ac:dyDescent="0.25">
      <c r="A2497" s="62">
        <v>24141511</v>
      </c>
      <c r="B2497" s="63" t="s">
        <v>2223</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2757</v>
      </c>
    </row>
    <row r="2511" spans="1:2" x14ac:dyDescent="0.25">
      <c r="A2511" s="62">
        <v>24141702</v>
      </c>
      <c r="B2511" s="63" t="s">
        <v>8103</v>
      </c>
    </row>
    <row r="2512" spans="1:2" x14ac:dyDescent="0.25">
      <c r="A2512" s="62">
        <v>24141703</v>
      </c>
      <c r="B2512" s="63" t="s">
        <v>8066</v>
      </c>
    </row>
    <row r="2513" spans="1:2" x14ac:dyDescent="0.25">
      <c r="A2513" s="62">
        <v>24141704</v>
      </c>
      <c r="B2513" s="63" t="s">
        <v>13524</v>
      </c>
    </row>
    <row r="2514" spans="1:2" x14ac:dyDescent="0.25">
      <c r="A2514" s="62">
        <v>24141705</v>
      </c>
      <c r="B2514" s="63" t="s">
        <v>8234</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6190</v>
      </c>
    </row>
    <row r="2523" spans="1:2" x14ac:dyDescent="0.25">
      <c r="A2523" s="62">
        <v>25101505</v>
      </c>
      <c r="B2523" s="63" t="s">
        <v>14079</v>
      </c>
    </row>
    <row r="2524" spans="1:2" x14ac:dyDescent="0.25">
      <c r="A2524" s="62">
        <v>25101506</v>
      </c>
      <c r="B2524" s="63" t="s">
        <v>9403</v>
      </c>
    </row>
    <row r="2525" spans="1:2" x14ac:dyDescent="0.25">
      <c r="A2525" s="62">
        <v>25101507</v>
      </c>
      <c r="B2525" s="63" t="s">
        <v>14572</v>
      </c>
    </row>
    <row r="2526" spans="1:2" x14ac:dyDescent="0.25">
      <c r="A2526" s="62">
        <v>25101508</v>
      </c>
      <c r="B2526" s="63" t="s">
        <v>13503</v>
      </c>
    </row>
    <row r="2527" spans="1:2" x14ac:dyDescent="0.25">
      <c r="A2527" s="62">
        <v>25101601</v>
      </c>
      <c r="B2527" s="63" t="s">
        <v>15811</v>
      </c>
    </row>
    <row r="2528" spans="1:2" x14ac:dyDescent="0.25">
      <c r="A2528" s="62">
        <v>25101602</v>
      </c>
      <c r="B2528" s="63" t="s">
        <v>11417</v>
      </c>
    </row>
    <row r="2529" spans="1:2" x14ac:dyDescent="0.25">
      <c r="A2529" s="62">
        <v>25101604</v>
      </c>
      <c r="B2529" s="63" t="s">
        <v>10423</v>
      </c>
    </row>
    <row r="2530" spans="1:2" x14ac:dyDescent="0.25">
      <c r="A2530" s="62">
        <v>25101609</v>
      </c>
      <c r="B2530" s="63" t="s">
        <v>2702</v>
      </c>
    </row>
    <row r="2531" spans="1:2" x14ac:dyDescent="0.25">
      <c r="A2531" s="62">
        <v>25101610</v>
      </c>
      <c r="B2531" s="63" t="s">
        <v>1857</v>
      </c>
    </row>
    <row r="2532" spans="1:2" x14ac:dyDescent="0.25">
      <c r="A2532" s="62">
        <v>25101611</v>
      </c>
      <c r="B2532" s="63" t="s">
        <v>13868</v>
      </c>
    </row>
    <row r="2533" spans="1:2" x14ac:dyDescent="0.25">
      <c r="A2533" s="62">
        <v>25101701</v>
      </c>
      <c r="B2533" s="63" t="s">
        <v>4272</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16224</v>
      </c>
    </row>
    <row r="2539" spans="1:2" x14ac:dyDescent="0.25">
      <c r="A2539" s="62">
        <v>25101901</v>
      </c>
      <c r="B2539" s="63" t="s">
        <v>5811</v>
      </c>
    </row>
    <row r="2540" spans="1:2" x14ac:dyDescent="0.25">
      <c r="A2540" s="62">
        <v>25101902</v>
      </c>
      <c r="B2540" s="63" t="s">
        <v>15553</v>
      </c>
    </row>
    <row r="2541" spans="1:2" x14ac:dyDescent="0.25">
      <c r="A2541" s="62">
        <v>25101903</v>
      </c>
      <c r="B2541" s="63" t="s">
        <v>14378</v>
      </c>
    </row>
    <row r="2542" spans="1:2" x14ac:dyDescent="0.25">
      <c r="A2542" s="62">
        <v>25101904</v>
      </c>
      <c r="B2542" s="63" t="s">
        <v>18612</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9449</v>
      </c>
    </row>
    <row r="2547" spans="1:2" x14ac:dyDescent="0.25">
      <c r="A2547" s="62">
        <v>25102001</v>
      </c>
      <c r="B2547" s="63" t="s">
        <v>15993</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13746</v>
      </c>
    </row>
    <row r="2554" spans="1:2" x14ac:dyDescent="0.25">
      <c r="A2554" s="62">
        <v>25102105</v>
      </c>
      <c r="B2554" s="63" t="s">
        <v>17314</v>
      </c>
    </row>
    <row r="2555" spans="1:2" x14ac:dyDescent="0.25">
      <c r="A2555" s="62">
        <v>25102106</v>
      </c>
      <c r="B2555" s="63" t="s">
        <v>7757</v>
      </c>
    </row>
    <row r="2556" spans="1:2" x14ac:dyDescent="0.25">
      <c r="A2556" s="62">
        <v>25111501</v>
      </c>
      <c r="B2556" s="63" t="s">
        <v>9278</v>
      </c>
    </row>
    <row r="2557" spans="1:2" x14ac:dyDescent="0.25">
      <c r="A2557" s="62">
        <v>25111502</v>
      </c>
      <c r="B2557" s="63" t="s">
        <v>14788</v>
      </c>
    </row>
    <row r="2558" spans="1:2" x14ac:dyDescent="0.25">
      <c r="A2558" s="62">
        <v>25111503</v>
      </c>
      <c r="B2558" s="63" t="s">
        <v>12497</v>
      </c>
    </row>
    <row r="2559" spans="1:2" x14ac:dyDescent="0.25">
      <c r="A2559" s="62">
        <v>25111504</v>
      </c>
      <c r="B2559" s="63" t="s">
        <v>15949</v>
      </c>
    </row>
    <row r="2560" spans="1:2" x14ac:dyDescent="0.25">
      <c r="A2560" s="62">
        <v>25111505</v>
      </c>
      <c r="B2560" s="63" t="s">
        <v>16156</v>
      </c>
    </row>
    <row r="2561" spans="1:2" x14ac:dyDescent="0.25">
      <c r="A2561" s="62">
        <v>25111506</v>
      </c>
      <c r="B2561" s="63" t="s">
        <v>11224</v>
      </c>
    </row>
    <row r="2562" spans="1:2" x14ac:dyDescent="0.25">
      <c r="A2562" s="62">
        <v>25111507</v>
      </c>
      <c r="B2562" s="63" t="s">
        <v>5617</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4276</v>
      </c>
    </row>
    <row r="2567" spans="1:2" x14ac:dyDescent="0.25">
      <c r="A2567" s="62">
        <v>25111512</v>
      </c>
      <c r="B2567" s="63" t="s">
        <v>5676</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5983</v>
      </c>
    </row>
    <row r="2574" spans="1:2" x14ac:dyDescent="0.25">
      <c r="A2574" s="62">
        <v>25111703</v>
      </c>
      <c r="B2574" s="63" t="s">
        <v>4399</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10770</v>
      </c>
    </row>
    <row r="2588" spans="1:2" x14ac:dyDescent="0.25">
      <c r="A2588" s="62">
        <v>25111717</v>
      </c>
      <c r="B2588" s="63" t="s">
        <v>4225</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16529</v>
      </c>
    </row>
    <row r="2596" spans="1:2" x14ac:dyDescent="0.25">
      <c r="A2596" s="62">
        <v>25111804</v>
      </c>
      <c r="B2596" s="63" t="s">
        <v>9042</v>
      </c>
    </row>
    <row r="2597" spans="1:2" x14ac:dyDescent="0.25">
      <c r="A2597" s="62">
        <v>25111805</v>
      </c>
      <c r="B2597" s="63" t="s">
        <v>5176</v>
      </c>
    </row>
    <row r="2598" spans="1:2" x14ac:dyDescent="0.25">
      <c r="A2598" s="62">
        <v>25111806</v>
      </c>
      <c r="B2598" s="63" t="s">
        <v>6953</v>
      </c>
    </row>
    <row r="2599" spans="1:2" x14ac:dyDescent="0.25">
      <c r="A2599" s="62">
        <v>25111807</v>
      </c>
      <c r="B2599" s="63" t="s">
        <v>2508</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12728</v>
      </c>
    </row>
    <row r="2607" spans="1:2" x14ac:dyDescent="0.25">
      <c r="A2607" s="62">
        <v>25111907</v>
      </c>
      <c r="B2607" s="63" t="s">
        <v>10928</v>
      </c>
    </row>
    <row r="2608" spans="1:2" x14ac:dyDescent="0.25">
      <c r="A2608" s="62">
        <v>25111908</v>
      </c>
      <c r="B2608" s="63" t="s">
        <v>2036</v>
      </c>
    </row>
    <row r="2609" spans="1:2" x14ac:dyDescent="0.25">
      <c r="A2609" s="62">
        <v>25111909</v>
      </c>
      <c r="B2609" s="63" t="s">
        <v>7011</v>
      </c>
    </row>
    <row r="2610" spans="1:2" x14ac:dyDescent="0.25">
      <c r="A2610" s="62">
        <v>25111910</v>
      </c>
      <c r="B2610" s="63" t="s">
        <v>3367</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14909</v>
      </c>
    </row>
    <row r="2619" spans="1:2" x14ac:dyDescent="0.25">
      <c r="A2619" s="62">
        <v>25111919</v>
      </c>
      <c r="B2619" s="63" t="s">
        <v>4603</v>
      </c>
    </row>
    <row r="2620" spans="1:2" x14ac:dyDescent="0.25">
      <c r="A2620" s="62">
        <v>25111920</v>
      </c>
      <c r="B2620" s="63" t="s">
        <v>7476</v>
      </c>
    </row>
    <row r="2621" spans="1:2" x14ac:dyDescent="0.25">
      <c r="A2621" s="62">
        <v>25111921</v>
      </c>
      <c r="B2621" s="63" t="s">
        <v>9223</v>
      </c>
    </row>
    <row r="2622" spans="1:2" x14ac:dyDescent="0.25">
      <c r="A2622" s="62">
        <v>25111922</v>
      </c>
      <c r="B2622" s="63" t="s">
        <v>4667</v>
      </c>
    </row>
    <row r="2623" spans="1:2" x14ac:dyDescent="0.25">
      <c r="A2623" s="62">
        <v>25111923</v>
      </c>
      <c r="B2623" s="63" t="s">
        <v>9964</v>
      </c>
    </row>
    <row r="2624" spans="1:2" x14ac:dyDescent="0.25">
      <c r="A2624" s="62">
        <v>25111924</v>
      </c>
      <c r="B2624" s="63" t="s">
        <v>7682</v>
      </c>
    </row>
    <row r="2625" spans="1:2" x14ac:dyDescent="0.25">
      <c r="A2625" s="62">
        <v>25111925</v>
      </c>
      <c r="B2625" s="63" t="s">
        <v>10253</v>
      </c>
    </row>
    <row r="2626" spans="1:2" x14ac:dyDescent="0.25">
      <c r="A2626" s="62">
        <v>25111926</v>
      </c>
      <c r="B2626" s="63" t="s">
        <v>11235</v>
      </c>
    </row>
    <row r="2627" spans="1:2" x14ac:dyDescent="0.25">
      <c r="A2627" s="62">
        <v>25111927</v>
      </c>
      <c r="B2627" s="63" t="s">
        <v>3983</v>
      </c>
    </row>
    <row r="2628" spans="1:2" x14ac:dyDescent="0.25">
      <c r="A2628" s="62">
        <v>25111928</v>
      </c>
      <c r="B2628" s="63" t="s">
        <v>10384</v>
      </c>
    </row>
    <row r="2629" spans="1:2" x14ac:dyDescent="0.25">
      <c r="A2629" s="62">
        <v>25111929</v>
      </c>
      <c r="B2629" s="63" t="s">
        <v>5347</v>
      </c>
    </row>
    <row r="2630" spans="1:2" x14ac:dyDescent="0.25">
      <c r="A2630" s="62">
        <v>25111930</v>
      </c>
      <c r="B2630" s="63" t="s">
        <v>11950</v>
      </c>
    </row>
    <row r="2631" spans="1:2" x14ac:dyDescent="0.25">
      <c r="A2631" s="62">
        <v>25111931</v>
      </c>
      <c r="B2631" s="63" t="s">
        <v>4114</v>
      </c>
    </row>
    <row r="2632" spans="1:2" x14ac:dyDescent="0.25">
      <c r="A2632" s="62">
        <v>25111932</v>
      </c>
      <c r="B2632" s="63" t="s">
        <v>3551</v>
      </c>
    </row>
    <row r="2633" spans="1:2" x14ac:dyDescent="0.25">
      <c r="A2633" s="62">
        <v>25111933</v>
      </c>
      <c r="B2633" s="63" t="s">
        <v>14771</v>
      </c>
    </row>
    <row r="2634" spans="1:2" x14ac:dyDescent="0.25">
      <c r="A2634" s="62">
        <v>25111934</v>
      </c>
      <c r="B2634" s="63" t="s">
        <v>11984</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15071</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4602</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8423</v>
      </c>
    </row>
    <row r="2653" spans="1:2" x14ac:dyDescent="0.25">
      <c r="A2653" s="62">
        <v>25131502</v>
      </c>
      <c r="B2653" s="63" t="s">
        <v>4992</v>
      </c>
    </row>
    <row r="2654" spans="1:2" x14ac:dyDescent="0.25">
      <c r="A2654" s="62">
        <v>25131503</v>
      </c>
      <c r="B2654" s="63" t="s">
        <v>483</v>
      </c>
    </row>
    <row r="2655" spans="1:2" x14ac:dyDescent="0.25">
      <c r="A2655" s="62">
        <v>25131504</v>
      </c>
      <c r="B2655" s="63" t="s">
        <v>9901</v>
      </c>
    </row>
    <row r="2656" spans="1:2" x14ac:dyDescent="0.25">
      <c r="A2656" s="62">
        <v>25131505</v>
      </c>
      <c r="B2656" s="63" t="s">
        <v>13552</v>
      </c>
    </row>
    <row r="2657" spans="1:2" x14ac:dyDescent="0.25">
      <c r="A2657" s="62">
        <v>25131506</v>
      </c>
      <c r="B2657" s="63" t="s">
        <v>5590</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4151</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8212</v>
      </c>
    </row>
    <row r="2670" spans="1:2" x14ac:dyDescent="0.25">
      <c r="A2670" s="62">
        <v>25131707</v>
      </c>
      <c r="B2670" s="63" t="s">
        <v>3059</v>
      </c>
    </row>
    <row r="2671" spans="1:2" x14ac:dyDescent="0.25">
      <c r="A2671" s="62">
        <v>25131708</v>
      </c>
      <c r="B2671" s="63" t="s">
        <v>12836</v>
      </c>
    </row>
    <row r="2672" spans="1:2" x14ac:dyDescent="0.25">
      <c r="A2672" s="62">
        <v>25131709</v>
      </c>
      <c r="B2672" s="63" t="s">
        <v>13128</v>
      </c>
    </row>
    <row r="2673" spans="1:2" x14ac:dyDescent="0.25">
      <c r="A2673" s="62">
        <v>25131801</v>
      </c>
      <c r="B2673" s="63" t="s">
        <v>5315</v>
      </c>
    </row>
    <row r="2674" spans="1:2" x14ac:dyDescent="0.25">
      <c r="A2674" s="62">
        <v>25131902</v>
      </c>
      <c r="B2674" s="63" t="s">
        <v>2956</v>
      </c>
    </row>
    <row r="2675" spans="1:2" x14ac:dyDescent="0.25">
      <c r="A2675" s="62">
        <v>25131903</v>
      </c>
      <c r="B2675" s="63" t="s">
        <v>13657</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4793</v>
      </c>
    </row>
    <row r="2681" spans="1:2" x14ac:dyDescent="0.25">
      <c r="A2681" s="62">
        <v>25132003</v>
      </c>
      <c r="B2681" s="63" t="s">
        <v>18745</v>
      </c>
    </row>
    <row r="2682" spans="1:2" x14ac:dyDescent="0.25">
      <c r="A2682" s="62">
        <v>25132004</v>
      </c>
      <c r="B2682" s="63" t="s">
        <v>11450</v>
      </c>
    </row>
    <row r="2683" spans="1:2" x14ac:dyDescent="0.25">
      <c r="A2683" s="62">
        <v>25132005</v>
      </c>
      <c r="B2683" s="63" t="s">
        <v>14527</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16470</v>
      </c>
    </row>
    <row r="2690" spans="1:2" x14ac:dyDescent="0.25">
      <c r="A2690" s="62">
        <v>25151705</v>
      </c>
      <c r="B2690" s="63" t="s">
        <v>5363</v>
      </c>
    </row>
    <row r="2691" spans="1:2" x14ac:dyDescent="0.25">
      <c r="A2691" s="62">
        <v>25151706</v>
      </c>
      <c r="B2691" s="63" t="s">
        <v>2470</v>
      </c>
    </row>
    <row r="2692" spans="1:2" x14ac:dyDescent="0.25">
      <c r="A2692" s="62">
        <v>25151707</v>
      </c>
      <c r="B2692" s="63" t="s">
        <v>3860</v>
      </c>
    </row>
    <row r="2693" spans="1:2" x14ac:dyDescent="0.25">
      <c r="A2693" s="62">
        <v>25151708</v>
      </c>
      <c r="B2693" s="63" t="s">
        <v>5379</v>
      </c>
    </row>
    <row r="2694" spans="1:2" x14ac:dyDescent="0.25">
      <c r="A2694" s="62">
        <v>25151709</v>
      </c>
      <c r="B2694" s="63" t="s">
        <v>6649</v>
      </c>
    </row>
    <row r="2695" spans="1:2" x14ac:dyDescent="0.25">
      <c r="A2695" s="62">
        <v>25161501</v>
      </c>
      <c r="B2695" s="63" t="s">
        <v>14482</v>
      </c>
    </row>
    <row r="2696" spans="1:2" x14ac:dyDescent="0.25">
      <c r="A2696" s="62">
        <v>25161502</v>
      </c>
      <c r="B2696" s="63" t="s">
        <v>3839</v>
      </c>
    </row>
    <row r="2697" spans="1:2" x14ac:dyDescent="0.25">
      <c r="A2697" s="62">
        <v>25161503</v>
      </c>
      <c r="B2697" s="63" t="s">
        <v>10505</v>
      </c>
    </row>
    <row r="2698" spans="1:2" x14ac:dyDescent="0.25">
      <c r="A2698" s="62">
        <v>25161504</v>
      </c>
      <c r="B2698" s="63" t="s">
        <v>16504</v>
      </c>
    </row>
    <row r="2699" spans="1:2" x14ac:dyDescent="0.25">
      <c r="A2699" s="62">
        <v>25161505</v>
      </c>
      <c r="B2699" s="63" t="s">
        <v>2819</v>
      </c>
    </row>
    <row r="2700" spans="1:2" x14ac:dyDescent="0.25">
      <c r="A2700" s="62">
        <v>25161506</v>
      </c>
      <c r="B2700" s="63" t="s">
        <v>8694</v>
      </c>
    </row>
    <row r="2701" spans="1:2" x14ac:dyDescent="0.25">
      <c r="A2701" s="62">
        <v>25161507</v>
      </c>
      <c r="B2701" s="63" t="s">
        <v>14926</v>
      </c>
    </row>
    <row r="2702" spans="1:2" x14ac:dyDescent="0.25">
      <c r="A2702" s="62">
        <v>25161508</v>
      </c>
      <c r="B2702" s="63" t="s">
        <v>6792</v>
      </c>
    </row>
    <row r="2703" spans="1:2" x14ac:dyDescent="0.25">
      <c r="A2703" s="62">
        <v>25161509</v>
      </c>
      <c r="B2703" s="63" t="s">
        <v>10165</v>
      </c>
    </row>
    <row r="2704" spans="1:2" x14ac:dyDescent="0.25">
      <c r="A2704" s="62">
        <v>25171502</v>
      </c>
      <c r="B2704" s="63" t="s">
        <v>804</v>
      </c>
    </row>
    <row r="2705" spans="1:2" x14ac:dyDescent="0.25">
      <c r="A2705" s="62">
        <v>25171503</v>
      </c>
      <c r="B2705" s="63" t="s">
        <v>3129</v>
      </c>
    </row>
    <row r="2706" spans="1:2" x14ac:dyDescent="0.25">
      <c r="A2706" s="62">
        <v>25171504</v>
      </c>
      <c r="B2706" s="63" t="s">
        <v>8899</v>
      </c>
    </row>
    <row r="2707" spans="1:2" x14ac:dyDescent="0.25">
      <c r="A2707" s="62">
        <v>25171505</v>
      </c>
      <c r="B2707" s="63" t="s">
        <v>7572</v>
      </c>
    </row>
    <row r="2708" spans="1:2" x14ac:dyDescent="0.25">
      <c r="A2708" s="62">
        <v>25171506</v>
      </c>
      <c r="B2708" s="63" t="s">
        <v>8900</v>
      </c>
    </row>
    <row r="2709" spans="1:2" x14ac:dyDescent="0.25">
      <c r="A2709" s="62">
        <v>25171507</v>
      </c>
      <c r="B2709" s="63" t="s">
        <v>3333</v>
      </c>
    </row>
    <row r="2710" spans="1:2" x14ac:dyDescent="0.25">
      <c r="A2710" s="62">
        <v>25171602</v>
      </c>
      <c r="B2710" s="63" t="s">
        <v>2807</v>
      </c>
    </row>
    <row r="2711" spans="1:2" x14ac:dyDescent="0.25">
      <c r="A2711" s="62">
        <v>25171603</v>
      </c>
      <c r="B2711" s="63" t="s">
        <v>13664</v>
      </c>
    </row>
    <row r="2712" spans="1:2" x14ac:dyDescent="0.25">
      <c r="A2712" s="62">
        <v>25171702</v>
      </c>
      <c r="B2712" s="63" t="s">
        <v>8243</v>
      </c>
    </row>
    <row r="2713" spans="1:2" x14ac:dyDescent="0.25">
      <c r="A2713" s="62">
        <v>25171703</v>
      </c>
      <c r="B2713" s="63" t="s">
        <v>4941</v>
      </c>
    </row>
    <row r="2714" spans="1:2" x14ac:dyDescent="0.25">
      <c r="A2714" s="62">
        <v>25171704</v>
      </c>
      <c r="B2714" s="63" t="s">
        <v>11046</v>
      </c>
    </row>
    <row r="2715" spans="1:2" x14ac:dyDescent="0.25">
      <c r="A2715" s="62">
        <v>25171705</v>
      </c>
      <c r="B2715" s="63" t="s">
        <v>8819</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14714</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9795</v>
      </c>
    </row>
    <row r="2732" spans="1:2" x14ac:dyDescent="0.25">
      <c r="A2732" s="62">
        <v>25171903</v>
      </c>
      <c r="B2732" s="63" t="s">
        <v>13991</v>
      </c>
    </row>
    <row r="2733" spans="1:2" x14ac:dyDescent="0.25">
      <c r="A2733" s="62">
        <v>25171905</v>
      </c>
      <c r="B2733" s="63" t="s">
        <v>10998</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2455</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18566</v>
      </c>
    </row>
    <row r="2753" spans="1:2" x14ac:dyDescent="0.25">
      <c r="A2753" s="62">
        <v>25172114</v>
      </c>
      <c r="B2753" s="63" t="s">
        <v>12299</v>
      </c>
    </row>
    <row r="2754" spans="1:2" x14ac:dyDescent="0.25">
      <c r="A2754" s="62">
        <v>25172201</v>
      </c>
      <c r="B2754" s="63" t="s">
        <v>4939</v>
      </c>
    </row>
    <row r="2755" spans="1:2" x14ac:dyDescent="0.25">
      <c r="A2755" s="62">
        <v>25172203</v>
      </c>
      <c r="B2755" s="63" t="s">
        <v>10890</v>
      </c>
    </row>
    <row r="2756" spans="1:2" x14ac:dyDescent="0.25">
      <c r="A2756" s="62">
        <v>25172204</v>
      </c>
      <c r="B2756" s="63" t="s">
        <v>18357</v>
      </c>
    </row>
    <row r="2757" spans="1:2" x14ac:dyDescent="0.25">
      <c r="A2757" s="62">
        <v>25172205</v>
      </c>
      <c r="B2757" s="63" t="s">
        <v>2542</v>
      </c>
    </row>
    <row r="2758" spans="1:2" x14ac:dyDescent="0.25">
      <c r="A2758" s="62">
        <v>25172301</v>
      </c>
      <c r="B2758" s="63" t="s">
        <v>6742</v>
      </c>
    </row>
    <row r="2759" spans="1:2" x14ac:dyDescent="0.25">
      <c r="A2759" s="62">
        <v>25172303</v>
      </c>
      <c r="B2759" s="63" t="s">
        <v>14640</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8463</v>
      </c>
    </row>
    <row r="2764" spans="1:2" x14ac:dyDescent="0.25">
      <c r="A2764" s="62">
        <v>25172408</v>
      </c>
      <c r="B2764" s="63" t="s">
        <v>5860</v>
      </c>
    </row>
    <row r="2765" spans="1:2" x14ac:dyDescent="0.25">
      <c r="A2765" s="62">
        <v>25172502</v>
      </c>
      <c r="B2765" s="63" t="s">
        <v>14169</v>
      </c>
    </row>
    <row r="2766" spans="1:2" x14ac:dyDescent="0.25">
      <c r="A2766" s="62">
        <v>25172503</v>
      </c>
      <c r="B2766" s="63" t="s">
        <v>6013</v>
      </c>
    </row>
    <row r="2767" spans="1:2" x14ac:dyDescent="0.25">
      <c r="A2767" s="62">
        <v>25172504</v>
      </c>
      <c r="B2767" s="63" t="s">
        <v>16136</v>
      </c>
    </row>
    <row r="2768" spans="1:2" x14ac:dyDescent="0.25">
      <c r="A2768" s="62">
        <v>25172505</v>
      </c>
      <c r="B2768" s="63" t="s">
        <v>18000</v>
      </c>
    </row>
    <row r="2769" spans="1:2" x14ac:dyDescent="0.25">
      <c r="A2769" s="62">
        <v>25172506</v>
      </c>
      <c r="B2769" s="63" t="s">
        <v>6193</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16443</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9657</v>
      </c>
    </row>
    <row r="2784" spans="1:2" x14ac:dyDescent="0.25">
      <c r="A2784" s="62">
        <v>25172803</v>
      </c>
      <c r="B2784" s="63" t="s">
        <v>2535</v>
      </c>
    </row>
    <row r="2785" spans="1:2" x14ac:dyDescent="0.25">
      <c r="A2785" s="62">
        <v>25172901</v>
      </c>
      <c r="B2785" s="63" t="s">
        <v>14650</v>
      </c>
    </row>
    <row r="2786" spans="1:2" x14ac:dyDescent="0.25">
      <c r="A2786" s="62">
        <v>25172903</v>
      </c>
      <c r="B2786" s="63" t="s">
        <v>18121</v>
      </c>
    </row>
    <row r="2787" spans="1:2" x14ac:dyDescent="0.25">
      <c r="A2787" s="62">
        <v>25172904</v>
      </c>
      <c r="B2787" s="63" t="s">
        <v>6296</v>
      </c>
    </row>
    <row r="2788" spans="1:2" x14ac:dyDescent="0.25">
      <c r="A2788" s="62">
        <v>25172905</v>
      </c>
      <c r="B2788" s="63" t="s">
        <v>10876</v>
      </c>
    </row>
    <row r="2789" spans="1:2" x14ac:dyDescent="0.25">
      <c r="A2789" s="62">
        <v>25172906</v>
      </c>
      <c r="B2789" s="63" t="s">
        <v>3133</v>
      </c>
    </row>
    <row r="2790" spans="1:2" x14ac:dyDescent="0.25">
      <c r="A2790" s="62">
        <v>25172907</v>
      </c>
      <c r="B2790" s="63" t="s">
        <v>14737</v>
      </c>
    </row>
    <row r="2791" spans="1:2" x14ac:dyDescent="0.25">
      <c r="A2791" s="62">
        <v>25173001</v>
      </c>
      <c r="B2791" s="63" t="s">
        <v>7639</v>
      </c>
    </row>
    <row r="2792" spans="1:2" x14ac:dyDescent="0.25">
      <c r="A2792" s="62">
        <v>25173003</v>
      </c>
      <c r="B2792" s="63" t="s">
        <v>5872</v>
      </c>
    </row>
    <row r="2793" spans="1:2" x14ac:dyDescent="0.25">
      <c r="A2793" s="62">
        <v>25173004</v>
      </c>
      <c r="B2793" s="63" t="s">
        <v>4654</v>
      </c>
    </row>
    <row r="2794" spans="1:2" x14ac:dyDescent="0.25">
      <c r="A2794" s="62">
        <v>25173005</v>
      </c>
      <c r="B2794" s="63" t="s">
        <v>8207</v>
      </c>
    </row>
    <row r="2795" spans="1:2" x14ac:dyDescent="0.25">
      <c r="A2795" s="62">
        <v>25173107</v>
      </c>
      <c r="B2795" s="63" t="s">
        <v>1847</v>
      </c>
    </row>
    <row r="2796" spans="1:2" x14ac:dyDescent="0.25">
      <c r="A2796" s="62">
        <v>25173108</v>
      </c>
      <c r="B2796" s="63" t="s">
        <v>13603</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3261</v>
      </c>
    </row>
    <row r="2801" spans="1:2" x14ac:dyDescent="0.25">
      <c r="A2801" s="62">
        <v>25173703</v>
      </c>
      <c r="B2801" s="63" t="s">
        <v>15005</v>
      </c>
    </row>
    <row r="2802" spans="1:2" x14ac:dyDescent="0.25">
      <c r="A2802" s="62">
        <v>25173704</v>
      </c>
      <c r="B2802" s="63" t="s">
        <v>14715</v>
      </c>
    </row>
    <row r="2803" spans="1:2" x14ac:dyDescent="0.25">
      <c r="A2803" s="62">
        <v>25173705</v>
      </c>
      <c r="B2803" s="63" t="s">
        <v>13151</v>
      </c>
    </row>
    <row r="2804" spans="1:2" x14ac:dyDescent="0.25">
      <c r="A2804" s="62">
        <v>25173801</v>
      </c>
      <c r="B2804" s="63" t="s">
        <v>4615</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13460</v>
      </c>
    </row>
    <row r="2809" spans="1:2" x14ac:dyDescent="0.25">
      <c r="A2809" s="62">
        <v>25173806</v>
      </c>
      <c r="B2809" s="63" t="s">
        <v>13326</v>
      </c>
    </row>
    <row r="2810" spans="1:2" x14ac:dyDescent="0.25">
      <c r="A2810" s="62">
        <v>25173807</v>
      </c>
      <c r="B2810" s="63" t="s">
        <v>8189</v>
      </c>
    </row>
    <row r="2811" spans="1:2" x14ac:dyDescent="0.25">
      <c r="A2811" s="62">
        <v>25173808</v>
      </c>
      <c r="B2811" s="63" t="s">
        <v>13066</v>
      </c>
    </row>
    <row r="2812" spans="1:2" x14ac:dyDescent="0.25">
      <c r="A2812" s="62">
        <v>25173809</v>
      </c>
      <c r="B2812" s="63" t="s">
        <v>14558</v>
      </c>
    </row>
    <row r="2813" spans="1:2" x14ac:dyDescent="0.25">
      <c r="A2813" s="62">
        <v>25173810</v>
      </c>
      <c r="B2813" s="63" t="s">
        <v>8440</v>
      </c>
    </row>
    <row r="2814" spans="1:2" x14ac:dyDescent="0.25">
      <c r="A2814" s="62">
        <v>25173811</v>
      </c>
      <c r="B2814" s="63" t="s">
        <v>8970</v>
      </c>
    </row>
    <row r="2815" spans="1:2" x14ac:dyDescent="0.25">
      <c r="A2815" s="62">
        <v>25173812</v>
      </c>
      <c r="B2815" s="63" t="s">
        <v>12086</v>
      </c>
    </row>
    <row r="2816" spans="1:2" x14ac:dyDescent="0.25">
      <c r="A2816" s="62">
        <v>25173813</v>
      </c>
      <c r="B2816" s="63" t="s">
        <v>8470</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7554</v>
      </c>
    </row>
    <row r="2825" spans="1:2" x14ac:dyDescent="0.25">
      <c r="A2825" s="62">
        <v>25174101</v>
      </c>
      <c r="B2825" s="63" t="s">
        <v>15558</v>
      </c>
    </row>
    <row r="2826" spans="1:2" x14ac:dyDescent="0.25">
      <c r="A2826" s="62">
        <v>25174102</v>
      </c>
      <c r="B2826" s="63" t="s">
        <v>16611</v>
      </c>
    </row>
    <row r="2827" spans="1:2" x14ac:dyDescent="0.25">
      <c r="A2827" s="62">
        <v>25174103</v>
      </c>
      <c r="B2827" s="63" t="s">
        <v>17944</v>
      </c>
    </row>
    <row r="2828" spans="1:2" x14ac:dyDescent="0.25">
      <c r="A2828" s="62">
        <v>25174104</v>
      </c>
      <c r="B2828" s="63" t="s">
        <v>4551</v>
      </c>
    </row>
    <row r="2829" spans="1:2" x14ac:dyDescent="0.25">
      <c r="A2829" s="62">
        <v>25174105</v>
      </c>
      <c r="B2829" s="63" t="s">
        <v>5462</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13413</v>
      </c>
    </row>
    <row r="2834" spans="1:2" x14ac:dyDescent="0.25">
      <c r="A2834" s="62">
        <v>25174203</v>
      </c>
      <c r="B2834" s="63" t="s">
        <v>10540</v>
      </c>
    </row>
    <row r="2835" spans="1:2" x14ac:dyDescent="0.25">
      <c r="A2835" s="62">
        <v>25174204</v>
      </c>
      <c r="B2835" s="63" t="s">
        <v>4322</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4703</v>
      </c>
    </row>
    <row r="2841" spans="1:2" x14ac:dyDescent="0.25">
      <c r="A2841" s="62">
        <v>25174210</v>
      </c>
      <c r="B2841" s="63" t="s">
        <v>6711</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14860</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4757</v>
      </c>
    </row>
    <row r="2852" spans="1:2" x14ac:dyDescent="0.25">
      <c r="A2852" s="62">
        <v>25174408</v>
      </c>
      <c r="B2852" s="63" t="s">
        <v>9303</v>
      </c>
    </row>
    <row r="2853" spans="1:2" x14ac:dyDescent="0.25">
      <c r="A2853" s="62">
        <v>25174409</v>
      </c>
      <c r="B2853" s="63" t="s">
        <v>3267</v>
      </c>
    </row>
    <row r="2854" spans="1:2" x14ac:dyDescent="0.25">
      <c r="A2854" s="62">
        <v>25174410</v>
      </c>
      <c r="B2854" s="63" t="s">
        <v>15743</v>
      </c>
    </row>
    <row r="2855" spans="1:2" x14ac:dyDescent="0.25">
      <c r="A2855" s="62">
        <v>25174601</v>
      </c>
      <c r="B2855" s="63" t="s">
        <v>9256</v>
      </c>
    </row>
    <row r="2856" spans="1:2" x14ac:dyDescent="0.25">
      <c r="A2856" s="62">
        <v>25174602</v>
      </c>
      <c r="B2856" s="63" t="s">
        <v>16499</v>
      </c>
    </row>
    <row r="2857" spans="1:2" x14ac:dyDescent="0.25">
      <c r="A2857" s="62">
        <v>25174603</v>
      </c>
      <c r="B2857" s="63" t="s">
        <v>9671</v>
      </c>
    </row>
    <row r="2858" spans="1:2" x14ac:dyDescent="0.25">
      <c r="A2858" s="62">
        <v>25174701</v>
      </c>
      <c r="B2858" s="63" t="s">
        <v>4608</v>
      </c>
    </row>
    <row r="2859" spans="1:2" x14ac:dyDescent="0.25">
      <c r="A2859" s="62">
        <v>25181601</v>
      </c>
      <c r="B2859" s="63" t="s">
        <v>4124</v>
      </c>
    </row>
    <row r="2860" spans="1:2" x14ac:dyDescent="0.25">
      <c r="A2860" s="62">
        <v>25181602</v>
      </c>
      <c r="B2860" s="63" t="s">
        <v>12113</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10493</v>
      </c>
    </row>
    <row r="2867" spans="1:2" x14ac:dyDescent="0.25">
      <c r="A2867" s="62">
        <v>25181706</v>
      </c>
      <c r="B2867" s="63" t="s">
        <v>12462</v>
      </c>
    </row>
    <row r="2868" spans="1:2" x14ac:dyDescent="0.25">
      <c r="A2868" s="62">
        <v>25181707</v>
      </c>
      <c r="B2868" s="63" t="s">
        <v>15278</v>
      </c>
    </row>
    <row r="2869" spans="1:2" x14ac:dyDescent="0.25">
      <c r="A2869" s="62">
        <v>25181708</v>
      </c>
      <c r="B2869" s="63" t="s">
        <v>13660</v>
      </c>
    </row>
    <row r="2870" spans="1:2" x14ac:dyDescent="0.25">
      <c r="A2870" s="62">
        <v>25181709</v>
      </c>
      <c r="B2870" s="63" t="s">
        <v>12152</v>
      </c>
    </row>
    <row r="2871" spans="1:2" x14ac:dyDescent="0.25">
      <c r="A2871" s="62">
        <v>25181710</v>
      </c>
      <c r="B2871" s="63" t="s">
        <v>4096</v>
      </c>
    </row>
    <row r="2872" spans="1:2" x14ac:dyDescent="0.25">
      <c r="A2872" s="62">
        <v>25181711</v>
      </c>
      <c r="B2872" s="63" t="s">
        <v>4236</v>
      </c>
    </row>
    <row r="2873" spans="1:2" x14ac:dyDescent="0.25">
      <c r="A2873" s="62">
        <v>25181712</v>
      </c>
      <c r="B2873" s="63" t="s">
        <v>14955</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7715</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15230</v>
      </c>
    </row>
    <row r="2883" spans="1:2" x14ac:dyDescent="0.25">
      <c r="A2883" s="62">
        <v>25191509</v>
      </c>
      <c r="B2883" s="63" t="s">
        <v>428</v>
      </c>
    </row>
    <row r="2884" spans="1:2" x14ac:dyDescent="0.25">
      <c r="A2884" s="62">
        <v>25191510</v>
      </c>
      <c r="B2884" s="63" t="s">
        <v>14050</v>
      </c>
    </row>
    <row r="2885" spans="1:2" x14ac:dyDescent="0.25">
      <c r="A2885" s="62">
        <v>25191511</v>
      </c>
      <c r="B2885" s="63" t="s">
        <v>15305</v>
      </c>
    </row>
    <row r="2886" spans="1:2" x14ac:dyDescent="0.25">
      <c r="A2886" s="62">
        <v>25191512</v>
      </c>
      <c r="B2886" s="63" t="s">
        <v>16173</v>
      </c>
    </row>
    <row r="2887" spans="1:2" x14ac:dyDescent="0.25">
      <c r="A2887" s="62">
        <v>25191513</v>
      </c>
      <c r="B2887" s="63" t="s">
        <v>8580</v>
      </c>
    </row>
    <row r="2888" spans="1:2" x14ac:dyDescent="0.25">
      <c r="A2888" s="62">
        <v>25191514</v>
      </c>
      <c r="B2888" s="63" t="s">
        <v>16402</v>
      </c>
    </row>
    <row r="2889" spans="1:2" x14ac:dyDescent="0.25">
      <c r="A2889" s="62">
        <v>25191601</v>
      </c>
      <c r="B2889" s="63" t="s">
        <v>6657</v>
      </c>
    </row>
    <row r="2890" spans="1:2" x14ac:dyDescent="0.25">
      <c r="A2890" s="62">
        <v>25191602</v>
      </c>
      <c r="B2890" s="63" t="s">
        <v>17307</v>
      </c>
    </row>
    <row r="2891" spans="1:2" x14ac:dyDescent="0.25">
      <c r="A2891" s="62">
        <v>25191603</v>
      </c>
      <c r="B2891" s="63" t="s">
        <v>3966</v>
      </c>
    </row>
    <row r="2892" spans="1:2" x14ac:dyDescent="0.25">
      <c r="A2892" s="62">
        <v>25191604</v>
      </c>
      <c r="B2892" s="63" t="s">
        <v>11134</v>
      </c>
    </row>
    <row r="2893" spans="1:2" x14ac:dyDescent="0.25">
      <c r="A2893" s="62">
        <v>25191605</v>
      </c>
      <c r="B2893" s="63" t="s">
        <v>15494</v>
      </c>
    </row>
    <row r="2894" spans="1:2" x14ac:dyDescent="0.25">
      <c r="A2894" s="62">
        <v>25191701</v>
      </c>
      <c r="B2894" s="63" t="s">
        <v>16488</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8387</v>
      </c>
    </row>
    <row r="2904" spans="1:2" x14ac:dyDescent="0.25">
      <c r="A2904" s="62">
        <v>25201507</v>
      </c>
      <c r="B2904" s="63" t="s">
        <v>3690</v>
      </c>
    </row>
    <row r="2905" spans="1:2" x14ac:dyDescent="0.25">
      <c r="A2905" s="62">
        <v>25201508</v>
      </c>
      <c r="B2905" s="63" t="s">
        <v>14108</v>
      </c>
    </row>
    <row r="2906" spans="1:2" x14ac:dyDescent="0.25">
      <c r="A2906" s="62">
        <v>25201509</v>
      </c>
      <c r="B2906" s="63" t="s">
        <v>10219</v>
      </c>
    </row>
    <row r="2907" spans="1:2" x14ac:dyDescent="0.25">
      <c r="A2907" s="62">
        <v>25201510</v>
      </c>
      <c r="B2907" s="63" t="s">
        <v>5533</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14984</v>
      </c>
    </row>
    <row r="2913" spans="1:2" x14ac:dyDescent="0.25">
      <c r="A2913" s="62">
        <v>25201516</v>
      </c>
      <c r="B2913" s="63" t="s">
        <v>8110</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8471</v>
      </c>
    </row>
    <row r="2919" spans="1:2" x14ac:dyDescent="0.25">
      <c r="A2919" s="62">
        <v>25201602</v>
      </c>
      <c r="B2919" s="63" t="s">
        <v>5929</v>
      </c>
    </row>
    <row r="2920" spans="1:2" x14ac:dyDescent="0.25">
      <c r="A2920" s="62">
        <v>25201603</v>
      </c>
      <c r="B2920" s="63" t="s">
        <v>3020</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3443</v>
      </c>
    </row>
    <row r="2928" spans="1:2" x14ac:dyDescent="0.25">
      <c r="A2928" s="62">
        <v>25201705</v>
      </c>
      <c r="B2928" s="63" t="s">
        <v>10699</v>
      </c>
    </row>
    <row r="2929" spans="1:2" x14ac:dyDescent="0.25">
      <c r="A2929" s="62">
        <v>25201706</v>
      </c>
      <c r="B2929" s="63" t="s">
        <v>5707</v>
      </c>
    </row>
    <row r="2930" spans="1:2" x14ac:dyDescent="0.25">
      <c r="A2930" s="62">
        <v>25201707</v>
      </c>
      <c r="B2930" s="63" t="s">
        <v>4852</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4228</v>
      </c>
    </row>
    <row r="2938" spans="1:2" x14ac:dyDescent="0.25">
      <c r="A2938" s="62">
        <v>25201903</v>
      </c>
      <c r="B2938" s="63" t="s">
        <v>15129</v>
      </c>
    </row>
    <row r="2939" spans="1:2" x14ac:dyDescent="0.25">
      <c r="A2939" s="62">
        <v>25201904</v>
      </c>
      <c r="B2939" s="63" t="s">
        <v>6621</v>
      </c>
    </row>
    <row r="2940" spans="1:2" x14ac:dyDescent="0.25">
      <c r="A2940" s="62">
        <v>25202001</v>
      </c>
      <c r="B2940" s="63" t="s">
        <v>8592</v>
      </c>
    </row>
    <row r="2941" spans="1:2" x14ac:dyDescent="0.25">
      <c r="A2941" s="62">
        <v>25202002</v>
      </c>
      <c r="B2941" s="63" t="s">
        <v>18351</v>
      </c>
    </row>
    <row r="2942" spans="1:2" x14ac:dyDescent="0.25">
      <c r="A2942" s="62">
        <v>25202003</v>
      </c>
      <c r="B2942" s="63" t="s">
        <v>12207</v>
      </c>
    </row>
    <row r="2943" spans="1:2" x14ac:dyDescent="0.25">
      <c r="A2943" s="62">
        <v>25202004</v>
      </c>
      <c r="B2943" s="63" t="s">
        <v>14987</v>
      </c>
    </row>
    <row r="2944" spans="1:2" x14ac:dyDescent="0.25">
      <c r="A2944" s="62">
        <v>25202101</v>
      </c>
      <c r="B2944" s="63" t="s">
        <v>13571</v>
      </c>
    </row>
    <row r="2945" spans="1:2" x14ac:dyDescent="0.25">
      <c r="A2945" s="62">
        <v>25202102</v>
      </c>
      <c r="B2945" s="63" t="s">
        <v>7594</v>
      </c>
    </row>
    <row r="2946" spans="1:2" x14ac:dyDescent="0.25">
      <c r="A2946" s="62">
        <v>25202103</v>
      </c>
      <c r="B2946" s="63" t="s">
        <v>11002</v>
      </c>
    </row>
    <row r="2947" spans="1:2" x14ac:dyDescent="0.25">
      <c r="A2947" s="62">
        <v>25202104</v>
      </c>
      <c r="B2947" s="63" t="s">
        <v>3339</v>
      </c>
    </row>
    <row r="2948" spans="1:2" x14ac:dyDescent="0.25">
      <c r="A2948" s="62">
        <v>25202105</v>
      </c>
      <c r="B2948" s="63" t="s">
        <v>10906</v>
      </c>
    </row>
    <row r="2949" spans="1:2" x14ac:dyDescent="0.25">
      <c r="A2949" s="62">
        <v>25202201</v>
      </c>
      <c r="B2949" s="63" t="s">
        <v>3952</v>
      </c>
    </row>
    <row r="2950" spans="1:2" x14ac:dyDescent="0.25">
      <c r="A2950" s="62">
        <v>25202202</v>
      </c>
      <c r="B2950" s="63" t="s">
        <v>4420</v>
      </c>
    </row>
    <row r="2951" spans="1:2" x14ac:dyDescent="0.25">
      <c r="A2951" s="62">
        <v>25202203</v>
      </c>
      <c r="B2951" s="63" t="s">
        <v>12445</v>
      </c>
    </row>
    <row r="2952" spans="1:2" x14ac:dyDescent="0.25">
      <c r="A2952" s="62">
        <v>25202204</v>
      </c>
      <c r="B2952" s="63" t="s">
        <v>13627</v>
      </c>
    </row>
    <row r="2953" spans="1:2" x14ac:dyDescent="0.25">
      <c r="A2953" s="62">
        <v>25202205</v>
      </c>
      <c r="B2953" s="63" t="s">
        <v>16242</v>
      </c>
    </row>
    <row r="2954" spans="1:2" x14ac:dyDescent="0.25">
      <c r="A2954" s="62">
        <v>25202206</v>
      </c>
      <c r="B2954" s="63" t="s">
        <v>3972</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2420</v>
      </c>
    </row>
    <row r="2959" spans="1:2" x14ac:dyDescent="0.25">
      <c r="A2959" s="62">
        <v>25202403</v>
      </c>
      <c r="B2959" s="63" t="s">
        <v>8631</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9082</v>
      </c>
    </row>
    <row r="2969" spans="1:2" x14ac:dyDescent="0.25">
      <c r="A2969" s="62">
        <v>25202507</v>
      </c>
      <c r="B2969" s="63" t="s">
        <v>15962</v>
      </c>
    </row>
    <row r="2970" spans="1:2" x14ac:dyDescent="0.25">
      <c r="A2970" s="62">
        <v>25202508</v>
      </c>
      <c r="B2970" s="63" t="s">
        <v>1882</v>
      </c>
    </row>
    <row r="2971" spans="1:2" x14ac:dyDescent="0.25">
      <c r="A2971" s="62">
        <v>25202509</v>
      </c>
      <c r="B2971" s="63" t="s">
        <v>5525</v>
      </c>
    </row>
    <row r="2972" spans="1:2" x14ac:dyDescent="0.25">
      <c r="A2972" s="62">
        <v>25202510</v>
      </c>
      <c r="B2972" s="63" t="s">
        <v>13318</v>
      </c>
    </row>
    <row r="2973" spans="1:2" x14ac:dyDescent="0.25">
      <c r="A2973" s="62">
        <v>25202601</v>
      </c>
      <c r="B2973" s="63" t="s">
        <v>14932</v>
      </c>
    </row>
    <row r="2974" spans="1:2" x14ac:dyDescent="0.25">
      <c r="A2974" s="62">
        <v>25202602</v>
      </c>
      <c r="B2974" s="63" t="s">
        <v>4447</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13666</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8286</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5224</v>
      </c>
    </row>
    <row r="3003" spans="1:2" x14ac:dyDescent="0.25">
      <c r="A3003" s="62">
        <v>26101609</v>
      </c>
      <c r="B3003" s="63" t="s">
        <v>13875</v>
      </c>
    </row>
    <row r="3004" spans="1:2" x14ac:dyDescent="0.25">
      <c r="A3004" s="62">
        <v>26101610</v>
      </c>
      <c r="B3004" s="63" t="s">
        <v>4306</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2805</v>
      </c>
    </row>
    <row r="3011" spans="1:2" x14ac:dyDescent="0.25">
      <c r="A3011" s="62">
        <v>26101701</v>
      </c>
      <c r="B3011" s="63" t="s">
        <v>3789</v>
      </c>
    </row>
    <row r="3012" spans="1:2" x14ac:dyDescent="0.25">
      <c r="A3012" s="62">
        <v>26101702</v>
      </c>
      <c r="B3012" s="63" t="s">
        <v>13015</v>
      </c>
    </row>
    <row r="3013" spans="1:2" x14ac:dyDescent="0.25">
      <c r="A3013" s="62">
        <v>26101703</v>
      </c>
      <c r="B3013" s="63" t="s">
        <v>2165</v>
      </c>
    </row>
    <row r="3014" spans="1:2" x14ac:dyDescent="0.25">
      <c r="A3014" s="62">
        <v>26101704</v>
      </c>
      <c r="B3014" s="63" t="s">
        <v>14272</v>
      </c>
    </row>
    <row r="3015" spans="1:2" x14ac:dyDescent="0.25">
      <c r="A3015" s="62">
        <v>26101705</v>
      </c>
      <c r="B3015" s="63" t="s">
        <v>16735</v>
      </c>
    </row>
    <row r="3016" spans="1:2" x14ac:dyDescent="0.25">
      <c r="A3016" s="62">
        <v>26101706</v>
      </c>
      <c r="B3016" s="63" t="s">
        <v>3760</v>
      </c>
    </row>
    <row r="3017" spans="1:2" x14ac:dyDescent="0.25">
      <c r="A3017" s="62">
        <v>26101707</v>
      </c>
      <c r="B3017" s="63" t="s">
        <v>7522</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6998</v>
      </c>
    </row>
    <row r="3028" spans="1:2" x14ac:dyDescent="0.25">
      <c r="A3028" s="62">
        <v>26101719</v>
      </c>
      <c r="B3028" s="63" t="s">
        <v>4428</v>
      </c>
    </row>
    <row r="3029" spans="1:2" x14ac:dyDescent="0.25">
      <c r="A3029" s="62">
        <v>26101720</v>
      </c>
      <c r="B3029" s="63" t="s">
        <v>2133</v>
      </c>
    </row>
    <row r="3030" spans="1:2" x14ac:dyDescent="0.25">
      <c r="A3030" s="62">
        <v>26101721</v>
      </c>
      <c r="B3030" s="63" t="s">
        <v>8004</v>
      </c>
    </row>
    <row r="3031" spans="1:2" x14ac:dyDescent="0.25">
      <c r="A3031" s="62">
        <v>26101723</v>
      </c>
      <c r="B3031" s="63" t="s">
        <v>3041</v>
      </c>
    </row>
    <row r="3032" spans="1:2" x14ac:dyDescent="0.25">
      <c r="A3032" s="62">
        <v>26101724</v>
      </c>
      <c r="B3032" s="63" t="s">
        <v>529</v>
      </c>
    </row>
    <row r="3033" spans="1:2" x14ac:dyDescent="0.25">
      <c r="A3033" s="62">
        <v>26101725</v>
      </c>
      <c r="B3033" s="63" t="s">
        <v>14647</v>
      </c>
    </row>
    <row r="3034" spans="1:2" x14ac:dyDescent="0.25">
      <c r="A3034" s="62">
        <v>26101726</v>
      </c>
      <c r="B3034" s="63" t="s">
        <v>11566</v>
      </c>
    </row>
    <row r="3035" spans="1:2" x14ac:dyDescent="0.25">
      <c r="A3035" s="62">
        <v>26101727</v>
      </c>
      <c r="B3035" s="63" t="s">
        <v>12200</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6052</v>
      </c>
    </row>
    <row r="3042" spans="1:2" x14ac:dyDescent="0.25">
      <c r="A3042" s="62">
        <v>26101734</v>
      </c>
      <c r="B3042" s="63" t="s">
        <v>11943</v>
      </c>
    </row>
    <row r="3043" spans="1:2" x14ac:dyDescent="0.25">
      <c r="A3043" s="62">
        <v>26101735</v>
      </c>
      <c r="B3043" s="63" t="s">
        <v>13799</v>
      </c>
    </row>
    <row r="3044" spans="1:2" x14ac:dyDescent="0.25">
      <c r="A3044" s="62">
        <v>26101736</v>
      </c>
      <c r="B3044" s="63" t="s">
        <v>10799</v>
      </c>
    </row>
    <row r="3045" spans="1:2" x14ac:dyDescent="0.25">
      <c r="A3045" s="62">
        <v>26101737</v>
      </c>
      <c r="B3045" s="63" t="s">
        <v>1752</v>
      </c>
    </row>
    <row r="3046" spans="1:2" x14ac:dyDescent="0.25">
      <c r="A3046" s="62">
        <v>26101738</v>
      </c>
      <c r="B3046" s="63" t="s">
        <v>7497</v>
      </c>
    </row>
    <row r="3047" spans="1:2" x14ac:dyDescent="0.25">
      <c r="A3047" s="62">
        <v>26101740</v>
      </c>
      <c r="B3047" s="63" t="s">
        <v>5420</v>
      </c>
    </row>
    <row r="3048" spans="1:2" x14ac:dyDescent="0.25">
      <c r="A3048" s="62">
        <v>26101741</v>
      </c>
      <c r="B3048" s="63" t="s">
        <v>8317</v>
      </c>
    </row>
    <row r="3049" spans="1:2" x14ac:dyDescent="0.25">
      <c r="A3049" s="62">
        <v>26101742</v>
      </c>
      <c r="B3049" s="63" t="s">
        <v>16015</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5532</v>
      </c>
    </row>
    <row r="3057" spans="1:2" x14ac:dyDescent="0.25">
      <c r="A3057" s="62">
        <v>26101755</v>
      </c>
      <c r="B3057" s="63" t="s">
        <v>385</v>
      </c>
    </row>
    <row r="3058" spans="1:2" x14ac:dyDescent="0.25">
      <c r="A3058" s="62">
        <v>26101756</v>
      </c>
      <c r="B3058" s="63" t="s">
        <v>6074</v>
      </c>
    </row>
    <row r="3059" spans="1:2" x14ac:dyDescent="0.25">
      <c r="A3059" s="62">
        <v>26101757</v>
      </c>
      <c r="B3059" s="63" t="s">
        <v>2761</v>
      </c>
    </row>
    <row r="3060" spans="1:2" x14ac:dyDescent="0.25">
      <c r="A3060" s="62">
        <v>26101758</v>
      </c>
      <c r="B3060" s="63" t="s">
        <v>5570</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5782</v>
      </c>
    </row>
    <row r="3068" spans="1:2" x14ac:dyDescent="0.25">
      <c r="A3068" s="62">
        <v>26101766</v>
      </c>
      <c r="B3068" s="63" t="s">
        <v>13123</v>
      </c>
    </row>
    <row r="3069" spans="1:2" x14ac:dyDescent="0.25">
      <c r="A3069" s="62">
        <v>26101801</v>
      </c>
      <c r="B3069" s="63" t="s">
        <v>5266</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13328</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14928</v>
      </c>
    </row>
    <row r="3078" spans="1:2" x14ac:dyDescent="0.25">
      <c r="A3078" s="62">
        <v>26101904</v>
      </c>
      <c r="B3078" s="63" t="s">
        <v>6789</v>
      </c>
    </row>
    <row r="3079" spans="1:2" x14ac:dyDescent="0.25">
      <c r="A3079" s="62">
        <v>26101905</v>
      </c>
      <c r="B3079" s="63" t="s">
        <v>2281</v>
      </c>
    </row>
    <row r="3080" spans="1:2" x14ac:dyDescent="0.25">
      <c r="A3080" s="62">
        <v>26111501</v>
      </c>
      <c r="B3080" s="63" t="s">
        <v>10037</v>
      </c>
    </row>
    <row r="3081" spans="1:2" x14ac:dyDescent="0.25">
      <c r="A3081" s="62">
        <v>26111503</v>
      </c>
      <c r="B3081" s="63" t="s">
        <v>9189</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16361</v>
      </c>
    </row>
    <row r="3092" spans="1:2" x14ac:dyDescent="0.25">
      <c r="A3092" s="62">
        <v>26111516</v>
      </c>
      <c r="B3092" s="63" t="s">
        <v>4275</v>
      </c>
    </row>
    <row r="3093" spans="1:2" x14ac:dyDescent="0.25">
      <c r="A3093" s="62">
        <v>26111517</v>
      </c>
      <c r="B3093" s="63" t="s">
        <v>10777</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3739</v>
      </c>
    </row>
    <row r="3098" spans="1:2" x14ac:dyDescent="0.25">
      <c r="A3098" s="62">
        <v>26111522</v>
      </c>
      <c r="B3098" s="63" t="s">
        <v>10858</v>
      </c>
    </row>
    <row r="3099" spans="1:2" x14ac:dyDescent="0.25">
      <c r="A3099" s="62">
        <v>26111523</v>
      </c>
      <c r="B3099" s="63" t="s">
        <v>3879</v>
      </c>
    </row>
    <row r="3100" spans="1:2" x14ac:dyDescent="0.25">
      <c r="A3100" s="62">
        <v>26111524</v>
      </c>
      <c r="B3100" s="63" t="s">
        <v>11078</v>
      </c>
    </row>
    <row r="3101" spans="1:2" x14ac:dyDescent="0.25">
      <c r="A3101" s="62">
        <v>26111525</v>
      </c>
      <c r="B3101" s="63" t="s">
        <v>14933</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15147</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8787</v>
      </c>
    </row>
    <row r="3111" spans="1:2" x14ac:dyDescent="0.25">
      <c r="A3111" s="62">
        <v>26111535</v>
      </c>
      <c r="B3111" s="63" t="s">
        <v>15746</v>
      </c>
    </row>
    <row r="3112" spans="1:2" x14ac:dyDescent="0.25">
      <c r="A3112" s="62">
        <v>26111601</v>
      </c>
      <c r="B3112" s="63" t="s">
        <v>14900</v>
      </c>
    </row>
    <row r="3113" spans="1:2" x14ac:dyDescent="0.25">
      <c r="A3113" s="62">
        <v>26111602</v>
      </c>
      <c r="B3113" s="63" t="s">
        <v>14476</v>
      </c>
    </row>
    <row r="3114" spans="1:2" x14ac:dyDescent="0.25">
      <c r="A3114" s="62">
        <v>26111603</v>
      </c>
      <c r="B3114" s="63" t="s">
        <v>5350</v>
      </c>
    </row>
    <row r="3115" spans="1:2" x14ac:dyDescent="0.25">
      <c r="A3115" s="62">
        <v>26111604</v>
      </c>
      <c r="B3115" s="63" t="s">
        <v>9251</v>
      </c>
    </row>
    <row r="3116" spans="1:2" x14ac:dyDescent="0.25">
      <c r="A3116" s="62">
        <v>26111605</v>
      </c>
      <c r="B3116" s="63" t="s">
        <v>5275</v>
      </c>
    </row>
    <row r="3117" spans="1:2" x14ac:dyDescent="0.25">
      <c r="A3117" s="62">
        <v>26111606</v>
      </c>
      <c r="B3117" s="63" t="s">
        <v>16372</v>
      </c>
    </row>
    <row r="3118" spans="1:2" x14ac:dyDescent="0.25">
      <c r="A3118" s="62">
        <v>26111607</v>
      </c>
      <c r="B3118" s="63" t="s">
        <v>10524</v>
      </c>
    </row>
    <row r="3119" spans="1:2" x14ac:dyDescent="0.25">
      <c r="A3119" s="62">
        <v>26111608</v>
      </c>
      <c r="B3119" s="63" t="s">
        <v>13961</v>
      </c>
    </row>
    <row r="3120" spans="1:2" x14ac:dyDescent="0.25">
      <c r="A3120" s="62">
        <v>26111701</v>
      </c>
      <c r="B3120" s="63" t="s">
        <v>5429</v>
      </c>
    </row>
    <row r="3121" spans="1:2" x14ac:dyDescent="0.25">
      <c r="A3121" s="62">
        <v>26111702</v>
      </c>
      <c r="B3121" s="63" t="s">
        <v>10201</v>
      </c>
    </row>
    <row r="3122" spans="1:2" x14ac:dyDescent="0.25">
      <c r="A3122" s="62">
        <v>26111703</v>
      </c>
      <c r="B3122" s="63" t="s">
        <v>5284</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11616</v>
      </c>
    </row>
    <row r="3130" spans="1:2" x14ac:dyDescent="0.25">
      <c r="A3130" s="62">
        <v>26111711</v>
      </c>
      <c r="B3130" s="63" t="s">
        <v>8599</v>
      </c>
    </row>
    <row r="3131" spans="1:2" x14ac:dyDescent="0.25">
      <c r="A3131" s="62">
        <v>26111712</v>
      </c>
      <c r="B3131" s="63" t="s">
        <v>16913</v>
      </c>
    </row>
    <row r="3132" spans="1:2" x14ac:dyDescent="0.25">
      <c r="A3132" s="62">
        <v>26111713</v>
      </c>
      <c r="B3132" s="63" t="s">
        <v>15864</v>
      </c>
    </row>
    <row r="3133" spans="1:2" x14ac:dyDescent="0.25">
      <c r="A3133" s="62">
        <v>26111714</v>
      </c>
      <c r="B3133" s="63" t="s">
        <v>3270</v>
      </c>
    </row>
    <row r="3134" spans="1:2" x14ac:dyDescent="0.25">
      <c r="A3134" s="62">
        <v>26111715</v>
      </c>
      <c r="B3134" s="63" t="s">
        <v>5656</v>
      </c>
    </row>
    <row r="3135" spans="1:2" x14ac:dyDescent="0.25">
      <c r="A3135" s="62">
        <v>26111716</v>
      </c>
      <c r="B3135" s="63" t="s">
        <v>8940</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14137</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3507</v>
      </c>
    </row>
    <row r="3152" spans="1:2" x14ac:dyDescent="0.25">
      <c r="A3152" s="62">
        <v>26111808</v>
      </c>
      <c r="B3152" s="63" t="s">
        <v>11011</v>
      </c>
    </row>
    <row r="3153" spans="1:2" x14ac:dyDescent="0.25">
      <c r="A3153" s="62">
        <v>26111809</v>
      </c>
      <c r="B3153" s="63" t="s">
        <v>5683</v>
      </c>
    </row>
    <row r="3154" spans="1:2" x14ac:dyDescent="0.25">
      <c r="A3154" s="62">
        <v>26111810</v>
      </c>
      <c r="B3154" s="63" t="s">
        <v>3900</v>
      </c>
    </row>
    <row r="3155" spans="1:2" x14ac:dyDescent="0.25">
      <c r="A3155" s="62">
        <v>26111901</v>
      </c>
      <c r="B3155" s="63" t="s">
        <v>12719</v>
      </c>
    </row>
    <row r="3156" spans="1:2" x14ac:dyDescent="0.25">
      <c r="A3156" s="62">
        <v>26111902</v>
      </c>
      <c r="B3156" s="63" t="s">
        <v>15807</v>
      </c>
    </row>
    <row r="3157" spans="1:2" x14ac:dyDescent="0.25">
      <c r="A3157" s="62">
        <v>26111903</v>
      </c>
      <c r="B3157" s="63" t="s">
        <v>6126</v>
      </c>
    </row>
    <row r="3158" spans="1:2" x14ac:dyDescent="0.25">
      <c r="A3158" s="62">
        <v>26111904</v>
      </c>
      <c r="B3158" s="63" t="s">
        <v>16657</v>
      </c>
    </row>
    <row r="3159" spans="1:2" x14ac:dyDescent="0.25">
      <c r="A3159" s="62">
        <v>26111905</v>
      </c>
      <c r="B3159" s="63" t="s">
        <v>3285</v>
      </c>
    </row>
    <row r="3160" spans="1:2" x14ac:dyDescent="0.25">
      <c r="A3160" s="62">
        <v>26111907</v>
      </c>
      <c r="B3160" s="63" t="s">
        <v>13215</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14071</v>
      </c>
    </row>
    <row r="3165" spans="1:2" x14ac:dyDescent="0.25">
      <c r="A3165" s="62">
        <v>26112002</v>
      </c>
      <c r="B3165" s="63" t="s">
        <v>16053</v>
      </c>
    </row>
    <row r="3166" spans="1:2" x14ac:dyDescent="0.25">
      <c r="A3166" s="62">
        <v>26112003</v>
      </c>
      <c r="B3166" s="63" t="s">
        <v>12969</v>
      </c>
    </row>
    <row r="3167" spans="1:2" x14ac:dyDescent="0.25">
      <c r="A3167" s="62">
        <v>26112004</v>
      </c>
      <c r="B3167" s="63" t="s">
        <v>9981</v>
      </c>
    </row>
    <row r="3168" spans="1:2" x14ac:dyDescent="0.25">
      <c r="A3168" s="62">
        <v>26112101</v>
      </c>
      <c r="B3168" s="63" t="s">
        <v>6310</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13609</v>
      </c>
    </row>
    <row r="3173" spans="1:2" x14ac:dyDescent="0.25">
      <c r="A3173" s="62">
        <v>26121501</v>
      </c>
      <c r="B3173" s="63" t="s">
        <v>11561</v>
      </c>
    </row>
    <row r="3174" spans="1:2" x14ac:dyDescent="0.25">
      <c r="A3174" s="62">
        <v>26121505</v>
      </c>
      <c r="B3174" s="63" t="s">
        <v>2012</v>
      </c>
    </row>
    <row r="3175" spans="1:2" x14ac:dyDescent="0.25">
      <c r="A3175" s="62">
        <v>26121507</v>
      </c>
      <c r="B3175" s="63" t="s">
        <v>9584</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7205</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6703</v>
      </c>
    </row>
    <row r="3190" spans="1:2" x14ac:dyDescent="0.25">
      <c r="A3190" s="62">
        <v>26121534</v>
      </c>
      <c r="B3190" s="63" t="s">
        <v>10318</v>
      </c>
    </row>
    <row r="3191" spans="1:2" x14ac:dyDescent="0.25">
      <c r="A3191" s="62">
        <v>26121536</v>
      </c>
      <c r="B3191" s="63" t="s">
        <v>4583</v>
      </c>
    </row>
    <row r="3192" spans="1:2" x14ac:dyDescent="0.25">
      <c r="A3192" s="62">
        <v>26121538</v>
      </c>
      <c r="B3192" s="63" t="s">
        <v>8765</v>
      </c>
    </row>
    <row r="3193" spans="1:2" x14ac:dyDescent="0.25">
      <c r="A3193" s="62">
        <v>26121539</v>
      </c>
      <c r="B3193" s="63" t="s">
        <v>11607</v>
      </c>
    </row>
    <row r="3194" spans="1:2" x14ac:dyDescent="0.25">
      <c r="A3194" s="62">
        <v>26121540</v>
      </c>
      <c r="B3194" s="63" t="s">
        <v>15128</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14968</v>
      </c>
    </row>
    <row r="3203" spans="1:2" x14ac:dyDescent="0.25">
      <c r="A3203" s="62">
        <v>26121608</v>
      </c>
      <c r="B3203" s="63" t="s">
        <v>15358</v>
      </c>
    </row>
    <row r="3204" spans="1:2" x14ac:dyDescent="0.25">
      <c r="A3204" s="62">
        <v>26121609</v>
      </c>
      <c r="B3204" s="63" t="s">
        <v>4454</v>
      </c>
    </row>
    <row r="3205" spans="1:2" x14ac:dyDescent="0.25">
      <c r="A3205" s="62">
        <v>26121610</v>
      </c>
      <c r="B3205" s="63" t="s">
        <v>8135</v>
      </c>
    </row>
    <row r="3206" spans="1:2" x14ac:dyDescent="0.25">
      <c r="A3206" s="62">
        <v>26121611</v>
      </c>
      <c r="B3206" s="63" t="s">
        <v>10227</v>
      </c>
    </row>
    <row r="3207" spans="1:2" x14ac:dyDescent="0.25">
      <c r="A3207" s="62">
        <v>26121612</v>
      </c>
      <c r="B3207" s="63" t="s">
        <v>14117</v>
      </c>
    </row>
    <row r="3208" spans="1:2" x14ac:dyDescent="0.25">
      <c r="A3208" s="62">
        <v>26121613</v>
      </c>
      <c r="B3208" s="63" t="s">
        <v>8405</v>
      </c>
    </row>
    <row r="3209" spans="1:2" x14ac:dyDescent="0.25">
      <c r="A3209" s="62">
        <v>26121614</v>
      </c>
      <c r="B3209" s="63" t="s">
        <v>12470</v>
      </c>
    </row>
    <row r="3210" spans="1:2" x14ac:dyDescent="0.25">
      <c r="A3210" s="62">
        <v>26121615</v>
      </c>
      <c r="B3210" s="63" t="s">
        <v>10986</v>
      </c>
    </row>
    <row r="3211" spans="1:2" x14ac:dyDescent="0.25">
      <c r="A3211" s="62">
        <v>26121616</v>
      </c>
      <c r="B3211" s="63" t="s">
        <v>5971</v>
      </c>
    </row>
    <row r="3212" spans="1:2" x14ac:dyDescent="0.25">
      <c r="A3212" s="62">
        <v>26121617</v>
      </c>
      <c r="B3212" s="63" t="s">
        <v>7852</v>
      </c>
    </row>
    <row r="3213" spans="1:2" x14ac:dyDescent="0.25">
      <c r="A3213" s="62">
        <v>26121618</v>
      </c>
      <c r="B3213" s="63" t="s">
        <v>11555</v>
      </c>
    </row>
    <row r="3214" spans="1:2" x14ac:dyDescent="0.25">
      <c r="A3214" s="62">
        <v>26121619</v>
      </c>
      <c r="B3214" s="63" t="s">
        <v>5731</v>
      </c>
    </row>
    <row r="3215" spans="1:2" x14ac:dyDescent="0.25">
      <c r="A3215" s="62">
        <v>26121620</v>
      </c>
      <c r="B3215" s="63" t="s">
        <v>10403</v>
      </c>
    </row>
    <row r="3216" spans="1:2" x14ac:dyDescent="0.25">
      <c r="A3216" s="62">
        <v>26121621</v>
      </c>
      <c r="B3216" s="63" t="s">
        <v>14038</v>
      </c>
    </row>
    <row r="3217" spans="1:2" x14ac:dyDescent="0.25">
      <c r="A3217" s="62">
        <v>26121622</v>
      </c>
      <c r="B3217" s="63" t="s">
        <v>14346</v>
      </c>
    </row>
    <row r="3218" spans="1:2" x14ac:dyDescent="0.25">
      <c r="A3218" s="62">
        <v>26121623</v>
      </c>
      <c r="B3218" s="63" t="s">
        <v>7711</v>
      </c>
    </row>
    <row r="3219" spans="1:2" x14ac:dyDescent="0.25">
      <c r="A3219" s="62">
        <v>26121624</v>
      </c>
      <c r="B3219" s="63" t="s">
        <v>6872</v>
      </c>
    </row>
    <row r="3220" spans="1:2" x14ac:dyDescent="0.25">
      <c r="A3220" s="62">
        <v>26121628</v>
      </c>
      <c r="B3220" s="63" t="s">
        <v>14180</v>
      </c>
    </row>
    <row r="3221" spans="1:2" x14ac:dyDescent="0.25">
      <c r="A3221" s="62">
        <v>26121629</v>
      </c>
      <c r="B3221" s="63" t="s">
        <v>9207</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14666</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16100</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7871</v>
      </c>
    </row>
    <row r="3239" spans="1:2" x14ac:dyDescent="0.25">
      <c r="A3239" s="62">
        <v>26131505</v>
      </c>
      <c r="B3239" s="63" t="s">
        <v>2874</v>
      </c>
    </row>
    <row r="3240" spans="1:2" x14ac:dyDescent="0.25">
      <c r="A3240" s="62">
        <v>26131506</v>
      </c>
      <c r="B3240" s="63" t="s">
        <v>17247</v>
      </c>
    </row>
    <row r="3241" spans="1:2" x14ac:dyDescent="0.25">
      <c r="A3241" s="62">
        <v>26131507</v>
      </c>
      <c r="B3241" s="63" t="s">
        <v>9276</v>
      </c>
    </row>
    <row r="3242" spans="1:2" x14ac:dyDescent="0.25">
      <c r="A3242" s="62">
        <v>26131508</v>
      </c>
      <c r="B3242" s="63" t="s">
        <v>3305</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14305</v>
      </c>
    </row>
    <row r="3247" spans="1:2" x14ac:dyDescent="0.25">
      <c r="A3247" s="62">
        <v>26131603</v>
      </c>
      <c r="B3247" s="63" t="s">
        <v>5178</v>
      </c>
    </row>
    <row r="3248" spans="1:2" x14ac:dyDescent="0.25">
      <c r="A3248" s="62">
        <v>26131604</v>
      </c>
      <c r="B3248" s="63" t="s">
        <v>15577</v>
      </c>
    </row>
    <row r="3249" spans="1:2" x14ac:dyDescent="0.25">
      <c r="A3249" s="62">
        <v>26131605</v>
      </c>
      <c r="B3249" s="63" t="s">
        <v>17340</v>
      </c>
    </row>
    <row r="3250" spans="1:2" x14ac:dyDescent="0.25">
      <c r="A3250" s="62">
        <v>26131606</v>
      </c>
      <c r="B3250" s="63" t="s">
        <v>4011</v>
      </c>
    </row>
    <row r="3251" spans="1:2" x14ac:dyDescent="0.25">
      <c r="A3251" s="62">
        <v>26131607</v>
      </c>
      <c r="B3251" s="63" t="s">
        <v>15906</v>
      </c>
    </row>
    <row r="3252" spans="1:2" x14ac:dyDescent="0.25">
      <c r="A3252" s="62">
        <v>26131608</v>
      </c>
      <c r="B3252" s="63" t="s">
        <v>8969</v>
      </c>
    </row>
    <row r="3253" spans="1:2" x14ac:dyDescent="0.25">
      <c r="A3253" s="62">
        <v>26131609</v>
      </c>
      <c r="B3253" s="63" t="s">
        <v>8281</v>
      </c>
    </row>
    <row r="3254" spans="1:2" x14ac:dyDescent="0.25">
      <c r="A3254" s="62">
        <v>26131610</v>
      </c>
      <c r="B3254" s="63" t="s">
        <v>7981</v>
      </c>
    </row>
    <row r="3255" spans="1:2" x14ac:dyDescent="0.25">
      <c r="A3255" s="62">
        <v>26131611</v>
      </c>
      <c r="B3255" s="63" t="s">
        <v>4911</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4974</v>
      </c>
    </row>
    <row r="3261" spans="1:2" x14ac:dyDescent="0.25">
      <c r="A3261" s="62">
        <v>26131701</v>
      </c>
      <c r="B3261" s="63" t="s">
        <v>15287</v>
      </c>
    </row>
    <row r="3262" spans="1:2" x14ac:dyDescent="0.25">
      <c r="A3262" s="62">
        <v>26131702</v>
      </c>
      <c r="B3262" s="63" t="s">
        <v>13859</v>
      </c>
    </row>
    <row r="3263" spans="1:2" x14ac:dyDescent="0.25">
      <c r="A3263" s="62">
        <v>26131801</v>
      </c>
      <c r="B3263" s="63" t="s">
        <v>4559</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16710</v>
      </c>
    </row>
    <row r="3268" spans="1:2" x14ac:dyDescent="0.25">
      <c r="A3268" s="62">
        <v>26131806</v>
      </c>
      <c r="B3268" s="63" t="s">
        <v>5845</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9604</v>
      </c>
    </row>
    <row r="3276" spans="1:2" x14ac:dyDescent="0.25">
      <c r="A3276" s="62">
        <v>26131814</v>
      </c>
      <c r="B3276" s="63" t="s">
        <v>15425</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3719</v>
      </c>
    </row>
    <row r="3283" spans="1:2" x14ac:dyDescent="0.25">
      <c r="A3283" s="62">
        <v>26141704</v>
      </c>
      <c r="B3283" s="63" t="s">
        <v>10472</v>
      </c>
    </row>
    <row r="3284" spans="1:2" x14ac:dyDescent="0.25">
      <c r="A3284" s="62">
        <v>26141801</v>
      </c>
      <c r="B3284" s="63" t="s">
        <v>7755</v>
      </c>
    </row>
    <row r="3285" spans="1:2" x14ac:dyDescent="0.25">
      <c r="A3285" s="62">
        <v>26141802</v>
      </c>
      <c r="B3285" s="63" t="s">
        <v>11424</v>
      </c>
    </row>
    <row r="3286" spans="1:2" x14ac:dyDescent="0.25">
      <c r="A3286" s="62">
        <v>26141803</v>
      </c>
      <c r="B3286" s="63" t="s">
        <v>18160</v>
      </c>
    </row>
    <row r="3287" spans="1:2" x14ac:dyDescent="0.25">
      <c r="A3287" s="62">
        <v>26141804</v>
      </c>
      <c r="B3287" s="63" t="s">
        <v>14128</v>
      </c>
    </row>
    <row r="3288" spans="1:2" x14ac:dyDescent="0.25">
      <c r="A3288" s="62">
        <v>26141805</v>
      </c>
      <c r="B3288" s="63" t="s">
        <v>9459</v>
      </c>
    </row>
    <row r="3289" spans="1:2" x14ac:dyDescent="0.25">
      <c r="A3289" s="62">
        <v>26141806</v>
      </c>
      <c r="B3289" s="63" t="s">
        <v>5217</v>
      </c>
    </row>
    <row r="3290" spans="1:2" x14ac:dyDescent="0.25">
      <c r="A3290" s="62">
        <v>26141807</v>
      </c>
      <c r="B3290" s="63" t="s">
        <v>4064</v>
      </c>
    </row>
    <row r="3291" spans="1:2" x14ac:dyDescent="0.25">
      <c r="A3291" s="62">
        <v>26141808</v>
      </c>
      <c r="B3291" s="63" t="s">
        <v>14906</v>
      </c>
    </row>
    <row r="3292" spans="1:2" x14ac:dyDescent="0.25">
      <c r="A3292" s="62">
        <v>26141809</v>
      </c>
      <c r="B3292" s="63" t="s">
        <v>13133</v>
      </c>
    </row>
    <row r="3293" spans="1:2" x14ac:dyDescent="0.25">
      <c r="A3293" s="62">
        <v>26141901</v>
      </c>
      <c r="B3293" s="63" t="s">
        <v>14811</v>
      </c>
    </row>
    <row r="3294" spans="1:2" x14ac:dyDescent="0.25">
      <c r="A3294" s="62">
        <v>26141902</v>
      </c>
      <c r="B3294" s="63" t="s">
        <v>14326</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3464</v>
      </c>
    </row>
    <row r="3299" spans="1:2" x14ac:dyDescent="0.25">
      <c r="A3299" s="62">
        <v>26141908</v>
      </c>
      <c r="B3299" s="63" t="s">
        <v>7681</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2683</v>
      </c>
    </row>
    <row r="3307" spans="1:2" x14ac:dyDescent="0.25">
      <c r="A3307" s="62">
        <v>26142005</v>
      </c>
      <c r="B3307" s="63" t="s">
        <v>4191</v>
      </c>
    </row>
    <row r="3308" spans="1:2" x14ac:dyDescent="0.25">
      <c r="A3308" s="62">
        <v>26142006</v>
      </c>
      <c r="B3308" s="63" t="s">
        <v>15773</v>
      </c>
    </row>
    <row r="3309" spans="1:2" x14ac:dyDescent="0.25">
      <c r="A3309" s="62">
        <v>26142007</v>
      </c>
      <c r="B3309" s="63" t="s">
        <v>7413</v>
      </c>
    </row>
    <row r="3310" spans="1:2" x14ac:dyDescent="0.25">
      <c r="A3310" s="62">
        <v>26142101</v>
      </c>
      <c r="B3310" s="63" t="s">
        <v>17894</v>
      </c>
    </row>
    <row r="3311" spans="1:2" x14ac:dyDescent="0.25">
      <c r="A3311" s="62">
        <v>26142106</v>
      </c>
      <c r="B3311" s="63" t="s">
        <v>11452</v>
      </c>
    </row>
    <row r="3312" spans="1:2" x14ac:dyDescent="0.25">
      <c r="A3312" s="62">
        <v>26142108</v>
      </c>
      <c r="B3312" s="63" t="s">
        <v>8043</v>
      </c>
    </row>
    <row r="3313" spans="1:2" x14ac:dyDescent="0.25">
      <c r="A3313" s="62">
        <v>26142117</v>
      </c>
      <c r="B3313" s="63" t="s">
        <v>8979</v>
      </c>
    </row>
    <row r="3314" spans="1:2" x14ac:dyDescent="0.25">
      <c r="A3314" s="62">
        <v>26142201</v>
      </c>
      <c r="B3314" s="63" t="s">
        <v>5290</v>
      </c>
    </row>
    <row r="3315" spans="1:2" x14ac:dyDescent="0.25">
      <c r="A3315" s="62">
        <v>26142202</v>
      </c>
      <c r="B3315" s="63" t="s">
        <v>13839</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13625</v>
      </c>
    </row>
    <row r="3320" spans="1:2" x14ac:dyDescent="0.25">
      <c r="A3320" s="62">
        <v>26142307</v>
      </c>
      <c r="B3320" s="63" t="s">
        <v>9690</v>
      </c>
    </row>
    <row r="3321" spans="1:2" x14ac:dyDescent="0.25">
      <c r="A3321" s="62">
        <v>26142308</v>
      </c>
      <c r="B3321" s="63" t="s">
        <v>4668</v>
      </c>
    </row>
    <row r="3322" spans="1:2" x14ac:dyDescent="0.25">
      <c r="A3322" s="62">
        <v>26142310</v>
      </c>
      <c r="B3322" s="63" t="s">
        <v>17738</v>
      </c>
    </row>
    <row r="3323" spans="1:2" x14ac:dyDescent="0.25">
      <c r="A3323" s="62">
        <v>26142311</v>
      </c>
      <c r="B3323" s="63" t="s">
        <v>8622</v>
      </c>
    </row>
    <row r="3324" spans="1:2" x14ac:dyDescent="0.25">
      <c r="A3324" s="62">
        <v>26142312</v>
      </c>
      <c r="B3324" s="63" t="s">
        <v>4314</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12094</v>
      </c>
    </row>
    <row r="3329" spans="1:2" x14ac:dyDescent="0.25">
      <c r="A3329" s="62">
        <v>26142405</v>
      </c>
      <c r="B3329" s="63" t="s">
        <v>13367</v>
      </c>
    </row>
    <row r="3330" spans="1:2" x14ac:dyDescent="0.25">
      <c r="A3330" s="62">
        <v>26142406</v>
      </c>
      <c r="B3330" s="63" t="s">
        <v>13449</v>
      </c>
    </row>
    <row r="3331" spans="1:2" x14ac:dyDescent="0.25">
      <c r="A3331" s="62">
        <v>26142407</v>
      </c>
      <c r="B3331" s="63" t="s">
        <v>5373</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2414</v>
      </c>
    </row>
    <row r="3336" spans="1:2" x14ac:dyDescent="0.25">
      <c r="A3336" s="62">
        <v>27111504</v>
      </c>
      <c r="B3336" s="63" t="s">
        <v>13466</v>
      </c>
    </row>
    <row r="3337" spans="1:2" x14ac:dyDescent="0.25">
      <c r="A3337" s="62">
        <v>27111505</v>
      </c>
      <c r="B3337" s="63" t="s">
        <v>16775</v>
      </c>
    </row>
    <row r="3338" spans="1:2" x14ac:dyDescent="0.25">
      <c r="A3338" s="62">
        <v>27111506</v>
      </c>
      <c r="B3338" s="63" t="s">
        <v>8275</v>
      </c>
    </row>
    <row r="3339" spans="1:2" x14ac:dyDescent="0.25">
      <c r="A3339" s="62">
        <v>27111507</v>
      </c>
      <c r="B3339" s="63" t="s">
        <v>4932</v>
      </c>
    </row>
    <row r="3340" spans="1:2" x14ac:dyDescent="0.25">
      <c r="A3340" s="62">
        <v>27111508</v>
      </c>
      <c r="B3340" s="63" t="s">
        <v>7398</v>
      </c>
    </row>
    <row r="3341" spans="1:2" x14ac:dyDescent="0.25">
      <c r="A3341" s="62">
        <v>27111509</v>
      </c>
      <c r="B3341" s="63" t="s">
        <v>8809</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13456</v>
      </c>
    </row>
    <row r="3346" spans="1:2" x14ac:dyDescent="0.25">
      <c r="A3346" s="62">
        <v>27111514</v>
      </c>
      <c r="B3346" s="63" t="s">
        <v>15640</v>
      </c>
    </row>
    <row r="3347" spans="1:2" x14ac:dyDescent="0.25">
      <c r="A3347" s="62">
        <v>27111515</v>
      </c>
      <c r="B3347" s="63" t="s">
        <v>12056</v>
      </c>
    </row>
    <row r="3348" spans="1:2" x14ac:dyDescent="0.25">
      <c r="A3348" s="62">
        <v>27111516</v>
      </c>
      <c r="B3348" s="63" t="s">
        <v>4146</v>
      </c>
    </row>
    <row r="3349" spans="1:2" x14ac:dyDescent="0.25">
      <c r="A3349" s="62">
        <v>27111517</v>
      </c>
      <c r="B3349" s="63" t="s">
        <v>10452</v>
      </c>
    </row>
    <row r="3350" spans="1:2" x14ac:dyDescent="0.25">
      <c r="A3350" s="62">
        <v>27111518</v>
      </c>
      <c r="B3350" s="63" t="s">
        <v>9002</v>
      </c>
    </row>
    <row r="3351" spans="1:2" x14ac:dyDescent="0.25">
      <c r="A3351" s="62">
        <v>27111519</v>
      </c>
      <c r="B3351" s="63" t="s">
        <v>8507</v>
      </c>
    </row>
    <row r="3352" spans="1:2" x14ac:dyDescent="0.25">
      <c r="A3352" s="62">
        <v>27111520</v>
      </c>
      <c r="B3352" s="63" t="s">
        <v>14254</v>
      </c>
    </row>
    <row r="3353" spans="1:2" x14ac:dyDescent="0.25">
      <c r="A3353" s="62">
        <v>27111521</v>
      </c>
      <c r="B3353" s="63" t="s">
        <v>301</v>
      </c>
    </row>
    <row r="3354" spans="1:2" x14ac:dyDescent="0.25">
      <c r="A3354" s="62">
        <v>27111601</v>
      </c>
      <c r="B3354" s="63" t="s">
        <v>10988</v>
      </c>
    </row>
    <row r="3355" spans="1:2" x14ac:dyDescent="0.25">
      <c r="A3355" s="62">
        <v>27111602</v>
      </c>
      <c r="B3355" s="63" t="s">
        <v>5669</v>
      </c>
    </row>
    <row r="3356" spans="1:2" x14ac:dyDescent="0.25">
      <c r="A3356" s="62">
        <v>27111603</v>
      </c>
      <c r="B3356" s="63" t="s">
        <v>12246</v>
      </c>
    </row>
    <row r="3357" spans="1:2" x14ac:dyDescent="0.25">
      <c r="A3357" s="62">
        <v>27111604</v>
      </c>
      <c r="B3357" s="63" t="s">
        <v>16512</v>
      </c>
    </row>
    <row r="3358" spans="1:2" x14ac:dyDescent="0.25">
      <c r="A3358" s="62">
        <v>27111605</v>
      </c>
      <c r="B3358" s="63" t="s">
        <v>7766</v>
      </c>
    </row>
    <row r="3359" spans="1:2" x14ac:dyDescent="0.25">
      <c r="A3359" s="62">
        <v>27111607</v>
      </c>
      <c r="B3359" s="63" t="s">
        <v>3449</v>
      </c>
    </row>
    <row r="3360" spans="1:2" x14ac:dyDescent="0.25">
      <c r="A3360" s="62">
        <v>27111608</v>
      </c>
      <c r="B3360" s="63" t="s">
        <v>7850</v>
      </c>
    </row>
    <row r="3361" spans="1:2" x14ac:dyDescent="0.25">
      <c r="A3361" s="62">
        <v>27111609</v>
      </c>
      <c r="B3361" s="63" t="s">
        <v>2864</v>
      </c>
    </row>
    <row r="3362" spans="1:2" x14ac:dyDescent="0.25">
      <c r="A3362" s="62">
        <v>27111701</v>
      </c>
      <c r="B3362" s="63" t="s">
        <v>10030</v>
      </c>
    </row>
    <row r="3363" spans="1:2" x14ac:dyDescent="0.25">
      <c r="A3363" s="62">
        <v>27111702</v>
      </c>
      <c r="B3363" s="63" t="s">
        <v>15487</v>
      </c>
    </row>
    <row r="3364" spans="1:2" x14ac:dyDescent="0.25">
      <c r="A3364" s="62">
        <v>27111703</v>
      </c>
      <c r="B3364" s="63" t="s">
        <v>5161</v>
      </c>
    </row>
    <row r="3365" spans="1:2" x14ac:dyDescent="0.25">
      <c r="A3365" s="62">
        <v>27111704</v>
      </c>
      <c r="B3365" s="63" t="s">
        <v>13508</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16618</v>
      </c>
    </row>
    <row r="3370" spans="1:2" x14ac:dyDescent="0.25">
      <c r="A3370" s="62">
        <v>27111709</v>
      </c>
      <c r="B3370" s="63" t="s">
        <v>8586</v>
      </c>
    </row>
    <row r="3371" spans="1:2" x14ac:dyDescent="0.25">
      <c r="A3371" s="62">
        <v>27111710</v>
      </c>
      <c r="B3371" s="63" t="s">
        <v>8416</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5150</v>
      </c>
    </row>
    <row r="3376" spans="1:2" x14ac:dyDescent="0.25">
      <c r="A3376" s="62">
        <v>27111715</v>
      </c>
      <c r="B3376" s="63" t="s">
        <v>7738</v>
      </c>
    </row>
    <row r="3377" spans="1:2" x14ac:dyDescent="0.25">
      <c r="A3377" s="62">
        <v>27111716</v>
      </c>
      <c r="B3377" s="63" t="s">
        <v>16628</v>
      </c>
    </row>
    <row r="3378" spans="1:2" x14ac:dyDescent="0.25">
      <c r="A3378" s="62">
        <v>27111717</v>
      </c>
      <c r="B3378" s="63" t="s">
        <v>8427</v>
      </c>
    </row>
    <row r="3379" spans="1:2" x14ac:dyDescent="0.25">
      <c r="A3379" s="62">
        <v>27111718</v>
      </c>
      <c r="B3379" s="63" t="s">
        <v>13520</v>
      </c>
    </row>
    <row r="3380" spans="1:2" x14ac:dyDescent="0.25">
      <c r="A3380" s="62">
        <v>27111720</v>
      </c>
      <c r="B3380" s="63" t="s">
        <v>9727</v>
      </c>
    </row>
    <row r="3381" spans="1:2" x14ac:dyDescent="0.25">
      <c r="A3381" s="62">
        <v>27111721</v>
      </c>
      <c r="B3381" s="63" t="s">
        <v>16055</v>
      </c>
    </row>
    <row r="3382" spans="1:2" x14ac:dyDescent="0.25">
      <c r="A3382" s="62">
        <v>27111722</v>
      </c>
      <c r="B3382" s="63" t="s">
        <v>14931</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10112</v>
      </c>
    </row>
    <row r="3388" spans="1:2" x14ac:dyDescent="0.25">
      <c r="A3388" s="62">
        <v>27111801</v>
      </c>
      <c r="B3388" s="63" t="s">
        <v>10416</v>
      </c>
    </row>
    <row r="3389" spans="1:2" x14ac:dyDescent="0.25">
      <c r="A3389" s="62">
        <v>27111802</v>
      </c>
      <c r="B3389" s="63" t="s">
        <v>4736</v>
      </c>
    </row>
    <row r="3390" spans="1:2" x14ac:dyDescent="0.25">
      <c r="A3390" s="62">
        <v>27111803</v>
      </c>
      <c r="B3390" s="63" t="s">
        <v>14733</v>
      </c>
    </row>
    <row r="3391" spans="1:2" x14ac:dyDescent="0.25">
      <c r="A3391" s="62">
        <v>27111804</v>
      </c>
      <c r="B3391" s="63" t="s">
        <v>18289</v>
      </c>
    </row>
    <row r="3392" spans="1:2" x14ac:dyDescent="0.25">
      <c r="A3392" s="62">
        <v>27111806</v>
      </c>
      <c r="B3392" s="63" t="s">
        <v>5610</v>
      </c>
    </row>
    <row r="3393" spans="1:2" x14ac:dyDescent="0.25">
      <c r="A3393" s="62">
        <v>27111807</v>
      </c>
      <c r="B3393" s="63" t="s">
        <v>7176</v>
      </c>
    </row>
    <row r="3394" spans="1:2" x14ac:dyDescent="0.25">
      <c r="A3394" s="62">
        <v>27111809</v>
      </c>
      <c r="B3394" s="63" t="s">
        <v>8785</v>
      </c>
    </row>
    <row r="3395" spans="1:2" x14ac:dyDescent="0.25">
      <c r="A3395" s="62">
        <v>27111810</v>
      </c>
      <c r="B3395" s="63" t="s">
        <v>3508</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10466</v>
      </c>
    </row>
    <row r="3400" spans="1:2" x14ac:dyDescent="0.25">
      <c r="A3400" s="62">
        <v>27111905</v>
      </c>
      <c r="B3400" s="63" t="s">
        <v>1072</v>
      </c>
    </row>
    <row r="3401" spans="1:2" x14ac:dyDescent="0.25">
      <c r="A3401" s="62">
        <v>27111906</v>
      </c>
      <c r="B3401" s="63" t="s">
        <v>16346</v>
      </c>
    </row>
    <row r="3402" spans="1:2" x14ac:dyDescent="0.25">
      <c r="A3402" s="62">
        <v>27111907</v>
      </c>
      <c r="B3402" s="63" t="s">
        <v>4784</v>
      </c>
    </row>
    <row r="3403" spans="1:2" x14ac:dyDescent="0.25">
      <c r="A3403" s="62">
        <v>27111908</v>
      </c>
      <c r="B3403" s="63" t="s">
        <v>7804</v>
      </c>
    </row>
    <row r="3404" spans="1:2" x14ac:dyDescent="0.25">
      <c r="A3404" s="62">
        <v>27111909</v>
      </c>
      <c r="B3404" s="63" t="s">
        <v>17132</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7811</v>
      </c>
    </row>
    <row r="3410" spans="1:2" x14ac:dyDescent="0.25">
      <c r="A3410" s="62">
        <v>27112004</v>
      </c>
      <c r="B3410" s="63" t="s">
        <v>4631</v>
      </c>
    </row>
    <row r="3411" spans="1:2" x14ac:dyDescent="0.25">
      <c r="A3411" s="62">
        <v>27112005</v>
      </c>
      <c r="B3411" s="63" t="s">
        <v>5374</v>
      </c>
    </row>
    <row r="3412" spans="1:2" x14ac:dyDescent="0.25">
      <c r="A3412" s="62">
        <v>27112006</v>
      </c>
      <c r="B3412" s="63" t="s">
        <v>4043</v>
      </c>
    </row>
    <row r="3413" spans="1:2" x14ac:dyDescent="0.25">
      <c r="A3413" s="62">
        <v>27112007</v>
      </c>
      <c r="B3413" s="63" t="s">
        <v>4747</v>
      </c>
    </row>
    <row r="3414" spans="1:2" x14ac:dyDescent="0.25">
      <c r="A3414" s="62">
        <v>27112008</v>
      </c>
      <c r="B3414" s="63" t="s">
        <v>14939</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9835</v>
      </c>
    </row>
    <row r="3420" spans="1:2" x14ac:dyDescent="0.25">
      <c r="A3420" s="62">
        <v>27112014</v>
      </c>
      <c r="B3420" s="63" t="s">
        <v>14310</v>
      </c>
    </row>
    <row r="3421" spans="1:2" x14ac:dyDescent="0.25">
      <c r="A3421" s="62">
        <v>27112015</v>
      </c>
      <c r="B3421" s="63" t="s">
        <v>10289</v>
      </c>
    </row>
    <row r="3422" spans="1:2" x14ac:dyDescent="0.25">
      <c r="A3422" s="62">
        <v>27112016</v>
      </c>
      <c r="B3422" s="63" t="s">
        <v>17357</v>
      </c>
    </row>
    <row r="3423" spans="1:2" x14ac:dyDescent="0.25">
      <c r="A3423" s="62">
        <v>27112017</v>
      </c>
      <c r="B3423" s="63" t="s">
        <v>8659</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8152</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9982</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10155</v>
      </c>
    </row>
    <row r="3443" spans="1:2" x14ac:dyDescent="0.25">
      <c r="A3443" s="62">
        <v>27112121</v>
      </c>
      <c r="B3443" s="63" t="s">
        <v>11176</v>
      </c>
    </row>
    <row r="3444" spans="1:2" x14ac:dyDescent="0.25">
      <c r="A3444" s="62">
        <v>27112122</v>
      </c>
      <c r="B3444" s="63" t="s">
        <v>6423</v>
      </c>
    </row>
    <row r="3445" spans="1:2" x14ac:dyDescent="0.25">
      <c r="A3445" s="62">
        <v>27112123</v>
      </c>
      <c r="B3445" s="63" t="s">
        <v>3611</v>
      </c>
    </row>
    <row r="3446" spans="1:2" x14ac:dyDescent="0.25">
      <c r="A3446" s="62">
        <v>27112124</v>
      </c>
      <c r="B3446" s="63" t="s">
        <v>2775</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9580</v>
      </c>
    </row>
    <row r="3453" spans="1:2" x14ac:dyDescent="0.25">
      <c r="A3453" s="62">
        <v>27112131</v>
      </c>
      <c r="B3453" s="63" t="s">
        <v>14039</v>
      </c>
    </row>
    <row r="3454" spans="1:2" x14ac:dyDescent="0.25">
      <c r="A3454" s="62">
        <v>27112132</v>
      </c>
      <c r="B3454" s="63" t="s">
        <v>6288</v>
      </c>
    </row>
    <row r="3455" spans="1:2" x14ac:dyDescent="0.25">
      <c r="A3455" s="62">
        <v>27112133</v>
      </c>
      <c r="B3455" s="63" t="s">
        <v>12769</v>
      </c>
    </row>
    <row r="3456" spans="1:2" x14ac:dyDescent="0.25">
      <c r="A3456" s="62">
        <v>27112134</v>
      </c>
      <c r="B3456" s="63" t="s">
        <v>14088</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8949</v>
      </c>
    </row>
    <row r="3461" spans="1:2" x14ac:dyDescent="0.25">
      <c r="A3461" s="62">
        <v>27112301</v>
      </c>
      <c r="B3461" s="63" t="s">
        <v>10183</v>
      </c>
    </row>
    <row r="3462" spans="1:2" x14ac:dyDescent="0.25">
      <c r="A3462" s="62">
        <v>27112302</v>
      </c>
      <c r="B3462" s="63" t="s">
        <v>13553</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3217</v>
      </c>
    </row>
    <row r="3470" spans="1:2" x14ac:dyDescent="0.25">
      <c r="A3470" s="62">
        <v>27112404</v>
      </c>
      <c r="B3470" s="63" t="s">
        <v>13876</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9279</v>
      </c>
    </row>
    <row r="3475" spans="1:2" x14ac:dyDescent="0.25">
      <c r="A3475" s="62">
        <v>27112502</v>
      </c>
      <c r="B3475" s="63" t="s">
        <v>4391</v>
      </c>
    </row>
    <row r="3476" spans="1:2" x14ac:dyDescent="0.25">
      <c r="A3476" s="62">
        <v>27112503</v>
      </c>
      <c r="B3476" s="63" t="s">
        <v>10011</v>
      </c>
    </row>
    <row r="3477" spans="1:2" x14ac:dyDescent="0.25">
      <c r="A3477" s="62">
        <v>27112504</v>
      </c>
      <c r="B3477" s="63" t="s">
        <v>11360</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9161</v>
      </c>
    </row>
    <row r="3484" spans="1:2" x14ac:dyDescent="0.25">
      <c r="A3484" s="62">
        <v>27112703</v>
      </c>
      <c r="B3484" s="63" t="s">
        <v>4808</v>
      </c>
    </row>
    <row r="3485" spans="1:2" x14ac:dyDescent="0.25">
      <c r="A3485" s="62">
        <v>27112704</v>
      </c>
      <c r="B3485" s="63" t="s">
        <v>3643</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14493</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5440</v>
      </c>
    </row>
    <row r="3495" spans="1:2" x14ac:dyDescent="0.25">
      <c r="A3495" s="62">
        <v>27112714</v>
      </c>
      <c r="B3495" s="63" t="s">
        <v>12367</v>
      </c>
    </row>
    <row r="3496" spans="1:2" x14ac:dyDescent="0.25">
      <c r="A3496" s="62">
        <v>27112715</v>
      </c>
      <c r="B3496" s="63" t="s">
        <v>8569</v>
      </c>
    </row>
    <row r="3497" spans="1:2" x14ac:dyDescent="0.25">
      <c r="A3497" s="62">
        <v>27112716</v>
      </c>
      <c r="B3497" s="63" t="s">
        <v>5313</v>
      </c>
    </row>
    <row r="3498" spans="1:2" x14ac:dyDescent="0.25">
      <c r="A3498" s="62">
        <v>27112717</v>
      </c>
      <c r="B3498" s="63" t="s">
        <v>5449</v>
      </c>
    </row>
    <row r="3499" spans="1:2" x14ac:dyDescent="0.25">
      <c r="A3499" s="62">
        <v>27112718</v>
      </c>
      <c r="B3499" s="63" t="s">
        <v>9627</v>
      </c>
    </row>
    <row r="3500" spans="1:2" x14ac:dyDescent="0.25">
      <c r="A3500" s="62">
        <v>27112719</v>
      </c>
      <c r="B3500" s="63" t="s">
        <v>16719</v>
      </c>
    </row>
    <row r="3501" spans="1:2" x14ac:dyDescent="0.25">
      <c r="A3501" s="62">
        <v>27112720</v>
      </c>
      <c r="B3501" s="63" t="s">
        <v>3932</v>
      </c>
    </row>
    <row r="3502" spans="1:2" x14ac:dyDescent="0.25">
      <c r="A3502" s="62">
        <v>27112721</v>
      </c>
      <c r="B3502" s="63" t="s">
        <v>8863</v>
      </c>
    </row>
    <row r="3503" spans="1:2" x14ac:dyDescent="0.25">
      <c r="A3503" s="62">
        <v>27112801</v>
      </c>
      <c r="B3503" s="63" t="s">
        <v>14514</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16312</v>
      </c>
    </row>
    <row r="3511" spans="1:2" x14ac:dyDescent="0.25">
      <c r="A3511" s="62">
        <v>27112809</v>
      </c>
      <c r="B3511" s="63" t="s">
        <v>7760</v>
      </c>
    </row>
    <row r="3512" spans="1:2" x14ac:dyDescent="0.25">
      <c r="A3512" s="62">
        <v>27112810</v>
      </c>
      <c r="B3512" s="63" t="s">
        <v>17403</v>
      </c>
    </row>
    <row r="3513" spans="1:2" x14ac:dyDescent="0.25">
      <c r="A3513" s="62">
        <v>27112811</v>
      </c>
      <c r="B3513" s="63" t="s">
        <v>14487</v>
      </c>
    </row>
    <row r="3514" spans="1:2" x14ac:dyDescent="0.25">
      <c r="A3514" s="62">
        <v>27112812</v>
      </c>
      <c r="B3514" s="63" t="s">
        <v>8803</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14540</v>
      </c>
    </row>
    <row r="3519" spans="1:2" x14ac:dyDescent="0.25">
      <c r="A3519" s="62">
        <v>27112819</v>
      </c>
      <c r="B3519" s="63" t="s">
        <v>8220</v>
      </c>
    </row>
    <row r="3520" spans="1:2" x14ac:dyDescent="0.25">
      <c r="A3520" s="62">
        <v>27112820</v>
      </c>
      <c r="B3520" s="63" t="s">
        <v>11448</v>
      </c>
    </row>
    <row r="3521" spans="1:2" x14ac:dyDescent="0.25">
      <c r="A3521" s="62">
        <v>27112821</v>
      </c>
      <c r="B3521" s="63" t="s">
        <v>3670</v>
      </c>
    </row>
    <row r="3522" spans="1:2" x14ac:dyDescent="0.25">
      <c r="A3522" s="62">
        <v>27112822</v>
      </c>
      <c r="B3522" s="63" t="s">
        <v>17779</v>
      </c>
    </row>
    <row r="3523" spans="1:2" x14ac:dyDescent="0.25">
      <c r="A3523" s="62">
        <v>27112823</v>
      </c>
      <c r="B3523" s="63" t="s">
        <v>5666</v>
      </c>
    </row>
    <row r="3524" spans="1:2" x14ac:dyDescent="0.25">
      <c r="A3524" s="62">
        <v>27112824</v>
      </c>
      <c r="B3524" s="63" t="s">
        <v>14976</v>
      </c>
    </row>
    <row r="3525" spans="1:2" x14ac:dyDescent="0.25">
      <c r="A3525" s="62">
        <v>27112825</v>
      </c>
      <c r="B3525" s="63" t="s">
        <v>15666</v>
      </c>
    </row>
    <row r="3526" spans="1:2" x14ac:dyDescent="0.25">
      <c r="A3526" s="62">
        <v>27112826</v>
      </c>
      <c r="B3526" s="63" t="s">
        <v>11043</v>
      </c>
    </row>
    <row r="3527" spans="1:2" x14ac:dyDescent="0.25">
      <c r="A3527" s="62">
        <v>27112901</v>
      </c>
      <c r="B3527" s="63" t="s">
        <v>10697</v>
      </c>
    </row>
    <row r="3528" spans="1:2" x14ac:dyDescent="0.25">
      <c r="A3528" s="62">
        <v>27112902</v>
      </c>
      <c r="B3528" s="63" t="s">
        <v>2724</v>
      </c>
    </row>
    <row r="3529" spans="1:2" x14ac:dyDescent="0.25">
      <c r="A3529" s="62">
        <v>27112903</v>
      </c>
      <c r="B3529" s="63" t="s">
        <v>7536</v>
      </c>
    </row>
    <row r="3530" spans="1:2" x14ac:dyDescent="0.25">
      <c r="A3530" s="62">
        <v>27112904</v>
      </c>
      <c r="B3530" s="63" t="s">
        <v>15675</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2307</v>
      </c>
    </row>
    <row r="3541" spans="1:2" x14ac:dyDescent="0.25">
      <c r="A3541" s="62">
        <v>27113103</v>
      </c>
      <c r="B3541" s="63" t="s">
        <v>13560</v>
      </c>
    </row>
    <row r="3542" spans="1:2" x14ac:dyDescent="0.25">
      <c r="A3542" s="62">
        <v>27113201</v>
      </c>
      <c r="B3542" s="63" t="s">
        <v>9311</v>
      </c>
    </row>
    <row r="3543" spans="1:2" x14ac:dyDescent="0.25">
      <c r="A3543" s="62">
        <v>27113202</v>
      </c>
      <c r="B3543" s="63" t="s">
        <v>14845</v>
      </c>
    </row>
    <row r="3544" spans="1:2" x14ac:dyDescent="0.25">
      <c r="A3544" s="62">
        <v>27113203</v>
      </c>
      <c r="B3544" s="63" t="s">
        <v>14679</v>
      </c>
    </row>
    <row r="3545" spans="1:2" x14ac:dyDescent="0.25">
      <c r="A3545" s="62">
        <v>27113204</v>
      </c>
      <c r="B3545" s="63" t="s">
        <v>8307</v>
      </c>
    </row>
    <row r="3546" spans="1:2" x14ac:dyDescent="0.25">
      <c r="A3546" s="62">
        <v>27121501</v>
      </c>
      <c r="B3546" s="63" t="s">
        <v>17835</v>
      </c>
    </row>
    <row r="3547" spans="1:2" x14ac:dyDescent="0.25">
      <c r="A3547" s="62">
        <v>27121502</v>
      </c>
      <c r="B3547" s="63" t="s">
        <v>15375</v>
      </c>
    </row>
    <row r="3548" spans="1:2" x14ac:dyDescent="0.25">
      <c r="A3548" s="62">
        <v>27121503</v>
      </c>
      <c r="B3548" s="63" t="s">
        <v>8550</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7415</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12550</v>
      </c>
    </row>
    <row r="3557" spans="1:2" x14ac:dyDescent="0.25">
      <c r="A3557" s="62">
        <v>27121703</v>
      </c>
      <c r="B3557" s="63" t="s">
        <v>3319</v>
      </c>
    </row>
    <row r="3558" spans="1:2" x14ac:dyDescent="0.25">
      <c r="A3558" s="62">
        <v>27121704</v>
      </c>
      <c r="B3558" s="63" t="s">
        <v>9422</v>
      </c>
    </row>
    <row r="3559" spans="1:2" x14ac:dyDescent="0.25">
      <c r="A3559" s="62">
        <v>27121705</v>
      </c>
      <c r="B3559" s="63" t="s">
        <v>16772</v>
      </c>
    </row>
    <row r="3560" spans="1:2" x14ac:dyDescent="0.25">
      <c r="A3560" s="62">
        <v>27121706</v>
      </c>
      <c r="B3560" s="63" t="s">
        <v>14439</v>
      </c>
    </row>
    <row r="3561" spans="1:2" x14ac:dyDescent="0.25">
      <c r="A3561" s="62">
        <v>27121707</v>
      </c>
      <c r="B3561" s="63" t="s">
        <v>8214</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6243</v>
      </c>
    </row>
    <row r="3569" spans="1:2" x14ac:dyDescent="0.25">
      <c r="A3569" s="62">
        <v>27131507</v>
      </c>
      <c r="B3569" s="63" t="s">
        <v>416</v>
      </c>
    </row>
    <row r="3570" spans="1:2" x14ac:dyDescent="0.25">
      <c r="A3570" s="62">
        <v>27131508</v>
      </c>
      <c r="B3570" s="63" t="s">
        <v>9744</v>
      </c>
    </row>
    <row r="3571" spans="1:2" x14ac:dyDescent="0.25">
      <c r="A3571" s="62">
        <v>27131509</v>
      </c>
      <c r="B3571" s="63" t="s">
        <v>7863</v>
      </c>
    </row>
    <row r="3572" spans="1:2" x14ac:dyDescent="0.25">
      <c r="A3572" s="62">
        <v>27131510</v>
      </c>
      <c r="B3572" s="63" t="s">
        <v>13623</v>
      </c>
    </row>
    <row r="3573" spans="1:2" x14ac:dyDescent="0.25">
      <c r="A3573" s="62">
        <v>27131511</v>
      </c>
      <c r="B3573" s="63" t="s">
        <v>10339</v>
      </c>
    </row>
    <row r="3574" spans="1:2" x14ac:dyDescent="0.25">
      <c r="A3574" s="62">
        <v>27131512</v>
      </c>
      <c r="B3574" s="63" t="s">
        <v>5708</v>
      </c>
    </row>
    <row r="3575" spans="1:2" x14ac:dyDescent="0.25">
      <c r="A3575" s="62">
        <v>27131601</v>
      </c>
      <c r="B3575" s="63" t="s">
        <v>10056</v>
      </c>
    </row>
    <row r="3576" spans="1:2" x14ac:dyDescent="0.25">
      <c r="A3576" s="62">
        <v>27131603</v>
      </c>
      <c r="B3576" s="63" t="s">
        <v>4164</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13089</v>
      </c>
    </row>
    <row r="3583" spans="1:2" x14ac:dyDescent="0.25">
      <c r="A3583" s="62">
        <v>27131614</v>
      </c>
      <c r="B3583" s="63" t="s">
        <v>8192</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7966</v>
      </c>
    </row>
    <row r="3601" spans="1:2" x14ac:dyDescent="0.25">
      <c r="A3601" s="62">
        <v>30101507</v>
      </c>
      <c r="B3601" s="63" t="s">
        <v>2929</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12583</v>
      </c>
    </row>
    <row r="3609" spans="1:2" x14ac:dyDescent="0.25">
      <c r="A3609" s="62">
        <v>30101515</v>
      </c>
      <c r="B3609" s="63" t="s">
        <v>4457</v>
      </c>
    </row>
    <row r="3610" spans="1:2" x14ac:dyDescent="0.25">
      <c r="A3610" s="62">
        <v>30101516</v>
      </c>
      <c r="B3610" s="63" t="s">
        <v>15183</v>
      </c>
    </row>
    <row r="3611" spans="1:2" x14ac:dyDescent="0.25">
      <c r="A3611" s="62">
        <v>30101517</v>
      </c>
      <c r="B3611" s="63" t="s">
        <v>4582</v>
      </c>
    </row>
    <row r="3612" spans="1:2" x14ac:dyDescent="0.25">
      <c r="A3612" s="62">
        <v>30101601</v>
      </c>
      <c r="B3612" s="63" t="s">
        <v>14665</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16305</v>
      </c>
    </row>
    <row r="3617" spans="1:2" x14ac:dyDescent="0.25">
      <c r="A3617" s="62">
        <v>30101606</v>
      </c>
      <c r="B3617" s="63" t="s">
        <v>409</v>
      </c>
    </row>
    <row r="3618" spans="1:2" x14ac:dyDescent="0.25">
      <c r="A3618" s="62">
        <v>30101607</v>
      </c>
      <c r="B3618" s="63" t="s">
        <v>5051</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4656</v>
      </c>
    </row>
    <row r="3623" spans="1:2" x14ac:dyDescent="0.25">
      <c r="A3623" s="62">
        <v>30101612</v>
      </c>
      <c r="B3623" s="63" t="s">
        <v>7534</v>
      </c>
    </row>
    <row r="3624" spans="1:2" x14ac:dyDescent="0.25">
      <c r="A3624" s="62">
        <v>30101613</v>
      </c>
      <c r="B3624" s="63" t="s">
        <v>14011</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14638</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6149</v>
      </c>
    </row>
    <row r="3634" spans="1:2" x14ac:dyDescent="0.25">
      <c r="A3634" s="62">
        <v>30101705</v>
      </c>
      <c r="B3634" s="63" t="s">
        <v>16257</v>
      </c>
    </row>
    <row r="3635" spans="1:2" x14ac:dyDescent="0.25">
      <c r="A3635" s="62">
        <v>30101706</v>
      </c>
      <c r="B3635" s="63" t="s">
        <v>17752</v>
      </c>
    </row>
    <row r="3636" spans="1:2" x14ac:dyDescent="0.25">
      <c r="A3636" s="62">
        <v>30101707</v>
      </c>
      <c r="B3636" s="63" t="s">
        <v>9772</v>
      </c>
    </row>
    <row r="3637" spans="1:2" x14ac:dyDescent="0.25">
      <c r="A3637" s="62">
        <v>30101708</v>
      </c>
      <c r="B3637" s="63" t="s">
        <v>3865</v>
      </c>
    </row>
    <row r="3638" spans="1:2" x14ac:dyDescent="0.25">
      <c r="A3638" s="62">
        <v>30101709</v>
      </c>
      <c r="B3638" s="63" t="s">
        <v>4874</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14804</v>
      </c>
    </row>
    <row r="3645" spans="1:2" x14ac:dyDescent="0.25">
      <c r="A3645" s="62">
        <v>30101716</v>
      </c>
      <c r="B3645" s="63" t="s">
        <v>15444</v>
      </c>
    </row>
    <row r="3646" spans="1:2" x14ac:dyDescent="0.25">
      <c r="A3646" s="62">
        <v>30101717</v>
      </c>
      <c r="B3646" s="63" t="s">
        <v>14924</v>
      </c>
    </row>
    <row r="3647" spans="1:2" x14ac:dyDescent="0.25">
      <c r="A3647" s="62">
        <v>30101718</v>
      </c>
      <c r="B3647" s="63" t="s">
        <v>3571</v>
      </c>
    </row>
    <row r="3648" spans="1:2" x14ac:dyDescent="0.25">
      <c r="A3648" s="62">
        <v>30101801</v>
      </c>
      <c r="B3648" s="63" t="s">
        <v>5715</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10302</v>
      </c>
    </row>
    <row r="3656" spans="1:2" x14ac:dyDescent="0.25">
      <c r="A3656" s="62">
        <v>30101809</v>
      </c>
      <c r="B3656" s="63" t="s">
        <v>3062</v>
      </c>
    </row>
    <row r="3657" spans="1:2" x14ac:dyDescent="0.25">
      <c r="A3657" s="62">
        <v>30101810</v>
      </c>
      <c r="B3657" s="63" t="s">
        <v>8010</v>
      </c>
    </row>
    <row r="3658" spans="1:2" x14ac:dyDescent="0.25">
      <c r="A3658" s="62">
        <v>30101811</v>
      </c>
      <c r="B3658" s="63" t="s">
        <v>17002</v>
      </c>
    </row>
    <row r="3659" spans="1:2" x14ac:dyDescent="0.25">
      <c r="A3659" s="62">
        <v>30101812</v>
      </c>
      <c r="B3659" s="63" t="s">
        <v>6844</v>
      </c>
    </row>
    <row r="3660" spans="1:2" x14ac:dyDescent="0.25">
      <c r="A3660" s="62">
        <v>30101813</v>
      </c>
      <c r="B3660" s="63" t="s">
        <v>11016</v>
      </c>
    </row>
    <row r="3661" spans="1:2" x14ac:dyDescent="0.25">
      <c r="A3661" s="62">
        <v>30101814</v>
      </c>
      <c r="B3661" s="63" t="s">
        <v>7980</v>
      </c>
    </row>
    <row r="3662" spans="1:2" x14ac:dyDescent="0.25">
      <c r="A3662" s="62">
        <v>30101815</v>
      </c>
      <c r="B3662" s="63" t="s">
        <v>11362</v>
      </c>
    </row>
    <row r="3663" spans="1:2" x14ac:dyDescent="0.25">
      <c r="A3663" s="62">
        <v>30101816</v>
      </c>
      <c r="B3663" s="63" t="s">
        <v>13537</v>
      </c>
    </row>
    <row r="3664" spans="1:2" x14ac:dyDescent="0.25">
      <c r="A3664" s="62">
        <v>30101817</v>
      </c>
      <c r="B3664" s="63" t="s">
        <v>7277</v>
      </c>
    </row>
    <row r="3665" spans="1:2" x14ac:dyDescent="0.25">
      <c r="A3665" s="62">
        <v>30101901</v>
      </c>
      <c r="B3665" s="63" t="s">
        <v>11279</v>
      </c>
    </row>
    <row r="3666" spans="1:2" x14ac:dyDescent="0.25">
      <c r="A3666" s="62">
        <v>30101902</v>
      </c>
      <c r="B3666" s="63" t="s">
        <v>16415</v>
      </c>
    </row>
    <row r="3667" spans="1:2" x14ac:dyDescent="0.25">
      <c r="A3667" s="62">
        <v>30101903</v>
      </c>
      <c r="B3667" s="63" t="s">
        <v>7593</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15087</v>
      </c>
    </row>
    <row r="3676" spans="1:2" x14ac:dyDescent="0.25">
      <c r="A3676" s="62">
        <v>30101912</v>
      </c>
      <c r="B3676" s="63" t="s">
        <v>13276</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13959</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11770</v>
      </c>
    </row>
    <row r="3685" spans="1:2" x14ac:dyDescent="0.25">
      <c r="A3685" s="62">
        <v>30101922</v>
      </c>
      <c r="B3685" s="63" t="s">
        <v>4580</v>
      </c>
    </row>
    <row r="3686" spans="1:2" x14ac:dyDescent="0.25">
      <c r="A3686" s="62">
        <v>30101923</v>
      </c>
      <c r="B3686" s="63" t="s">
        <v>13181</v>
      </c>
    </row>
    <row r="3687" spans="1:2" x14ac:dyDescent="0.25">
      <c r="A3687" s="62">
        <v>30102001</v>
      </c>
      <c r="B3687" s="63" t="s">
        <v>8671</v>
      </c>
    </row>
    <row r="3688" spans="1:2" x14ac:dyDescent="0.25">
      <c r="A3688" s="62">
        <v>30102002</v>
      </c>
      <c r="B3688" s="63" t="s">
        <v>13097</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15053</v>
      </c>
    </row>
    <row r="3694" spans="1:2" x14ac:dyDescent="0.25">
      <c r="A3694" s="62">
        <v>30102008</v>
      </c>
      <c r="B3694" s="63" t="s">
        <v>7327</v>
      </c>
    </row>
    <row r="3695" spans="1:2" x14ac:dyDescent="0.25">
      <c r="A3695" s="62">
        <v>30102009</v>
      </c>
      <c r="B3695" s="63" t="s">
        <v>15733</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5483</v>
      </c>
    </row>
    <row r="3700" spans="1:2" x14ac:dyDescent="0.25">
      <c r="A3700" s="62">
        <v>30102014</v>
      </c>
      <c r="B3700" s="63" t="s">
        <v>12699</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3524</v>
      </c>
    </row>
    <row r="3705" spans="1:2" x14ac:dyDescent="0.25">
      <c r="A3705" s="62">
        <v>30102204</v>
      </c>
      <c r="B3705" s="63" t="s">
        <v>9214</v>
      </c>
    </row>
    <row r="3706" spans="1:2" x14ac:dyDescent="0.25">
      <c r="A3706" s="62">
        <v>30102205</v>
      </c>
      <c r="B3706" s="63" t="s">
        <v>3736</v>
      </c>
    </row>
    <row r="3707" spans="1:2" x14ac:dyDescent="0.25">
      <c r="A3707" s="62">
        <v>30102206</v>
      </c>
      <c r="B3707" s="63" t="s">
        <v>3729</v>
      </c>
    </row>
    <row r="3708" spans="1:2" x14ac:dyDescent="0.25">
      <c r="A3708" s="62">
        <v>30102207</v>
      </c>
      <c r="B3708" s="63" t="s">
        <v>9197</v>
      </c>
    </row>
    <row r="3709" spans="1:2" x14ac:dyDescent="0.25">
      <c r="A3709" s="62">
        <v>30102208</v>
      </c>
      <c r="B3709" s="63" t="s">
        <v>14646</v>
      </c>
    </row>
    <row r="3710" spans="1:2" x14ac:dyDescent="0.25">
      <c r="A3710" s="62">
        <v>30102209</v>
      </c>
      <c r="B3710" s="63" t="s">
        <v>6912</v>
      </c>
    </row>
    <row r="3711" spans="1:2" x14ac:dyDescent="0.25">
      <c r="A3711" s="62">
        <v>30102210</v>
      </c>
      <c r="B3711" s="63" t="s">
        <v>9553</v>
      </c>
    </row>
    <row r="3712" spans="1:2" x14ac:dyDescent="0.25">
      <c r="A3712" s="62">
        <v>30102211</v>
      </c>
      <c r="B3712" s="63" t="s">
        <v>4475</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14478</v>
      </c>
    </row>
    <row r="3726" spans="1:2" x14ac:dyDescent="0.25">
      <c r="A3726" s="62">
        <v>30102306</v>
      </c>
      <c r="B3726" s="63" t="s">
        <v>4967</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3796</v>
      </c>
    </row>
    <row r="3734" spans="1:2" x14ac:dyDescent="0.25">
      <c r="A3734" s="62">
        <v>30102314</v>
      </c>
      <c r="B3734" s="63" t="s">
        <v>8029</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16011</v>
      </c>
    </row>
    <row r="3739" spans="1:2" x14ac:dyDescent="0.25">
      <c r="A3739" s="62">
        <v>30102403</v>
      </c>
      <c r="B3739" s="63" t="s">
        <v>5950</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7882</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9444</v>
      </c>
    </row>
    <row r="3768" spans="1:2" x14ac:dyDescent="0.25">
      <c r="A3768" s="62">
        <v>30102515</v>
      </c>
      <c r="B3768" s="63" t="s">
        <v>13458</v>
      </c>
    </row>
    <row r="3769" spans="1:2" x14ac:dyDescent="0.25">
      <c r="A3769" s="62">
        <v>30102516</v>
      </c>
      <c r="B3769" s="63" t="s">
        <v>11962</v>
      </c>
    </row>
    <row r="3770" spans="1:2" x14ac:dyDescent="0.25">
      <c r="A3770" s="62">
        <v>30102517</v>
      </c>
      <c r="B3770" s="63" t="s">
        <v>13894</v>
      </c>
    </row>
    <row r="3771" spans="1:2" x14ac:dyDescent="0.25">
      <c r="A3771" s="62">
        <v>30102518</v>
      </c>
      <c r="B3771" s="63" t="s">
        <v>11796</v>
      </c>
    </row>
    <row r="3772" spans="1:2" x14ac:dyDescent="0.25">
      <c r="A3772" s="62">
        <v>30102519</v>
      </c>
      <c r="B3772" s="63" t="s">
        <v>13585</v>
      </c>
    </row>
    <row r="3773" spans="1:2" x14ac:dyDescent="0.25">
      <c r="A3773" s="62">
        <v>30102520</v>
      </c>
      <c r="B3773" s="63" t="s">
        <v>11304</v>
      </c>
    </row>
    <row r="3774" spans="1:2" x14ac:dyDescent="0.25">
      <c r="A3774" s="62">
        <v>30102521</v>
      </c>
      <c r="B3774" s="63" t="s">
        <v>17556</v>
      </c>
    </row>
    <row r="3775" spans="1:2" x14ac:dyDescent="0.25">
      <c r="A3775" s="62">
        <v>30102522</v>
      </c>
      <c r="B3775" s="63" t="s">
        <v>14734</v>
      </c>
    </row>
    <row r="3776" spans="1:2" x14ac:dyDescent="0.25">
      <c r="A3776" s="62">
        <v>30102523</v>
      </c>
      <c r="B3776" s="63" t="s">
        <v>5737</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18550</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3965</v>
      </c>
    </row>
    <row r="3791" spans="1:2" x14ac:dyDescent="0.25">
      <c r="A3791" s="62">
        <v>30102612</v>
      </c>
      <c r="B3791" s="63" t="s">
        <v>13315</v>
      </c>
    </row>
    <row r="3792" spans="1:2" x14ac:dyDescent="0.25">
      <c r="A3792" s="62">
        <v>30102613</v>
      </c>
      <c r="B3792" s="63" t="s">
        <v>8910</v>
      </c>
    </row>
    <row r="3793" spans="1:2" x14ac:dyDescent="0.25">
      <c r="A3793" s="62">
        <v>30102614</v>
      </c>
      <c r="B3793" s="63" t="s">
        <v>16655</v>
      </c>
    </row>
    <row r="3794" spans="1:2" x14ac:dyDescent="0.25">
      <c r="A3794" s="62">
        <v>30102615</v>
      </c>
      <c r="B3794" s="63" t="s">
        <v>14189</v>
      </c>
    </row>
    <row r="3795" spans="1:2" x14ac:dyDescent="0.25">
      <c r="A3795" s="62">
        <v>30102616</v>
      </c>
      <c r="B3795" s="63" t="s">
        <v>11710</v>
      </c>
    </row>
    <row r="3796" spans="1:2" x14ac:dyDescent="0.25">
      <c r="A3796" s="62">
        <v>30102801</v>
      </c>
      <c r="B3796" s="63" t="s">
        <v>4988</v>
      </c>
    </row>
    <row r="3797" spans="1:2" x14ac:dyDescent="0.25">
      <c r="A3797" s="62">
        <v>30102802</v>
      </c>
      <c r="B3797" s="63" t="s">
        <v>7042</v>
      </c>
    </row>
    <row r="3798" spans="1:2" x14ac:dyDescent="0.25">
      <c r="A3798" s="62">
        <v>30102803</v>
      </c>
      <c r="B3798" s="63" t="s">
        <v>5135</v>
      </c>
    </row>
    <row r="3799" spans="1:2" x14ac:dyDescent="0.25">
      <c r="A3799" s="62">
        <v>30102901</v>
      </c>
      <c r="B3799" s="63" t="s">
        <v>12044</v>
      </c>
    </row>
    <row r="3800" spans="1:2" x14ac:dyDescent="0.25">
      <c r="A3800" s="62">
        <v>30102903</v>
      </c>
      <c r="B3800" s="63" t="s">
        <v>18773</v>
      </c>
    </row>
    <row r="3801" spans="1:2" x14ac:dyDescent="0.25">
      <c r="A3801" s="62">
        <v>30102904</v>
      </c>
      <c r="B3801" s="63" t="s">
        <v>5302</v>
      </c>
    </row>
    <row r="3802" spans="1:2" x14ac:dyDescent="0.25">
      <c r="A3802" s="62">
        <v>30102905</v>
      </c>
      <c r="B3802" s="63" t="s">
        <v>2557</v>
      </c>
    </row>
    <row r="3803" spans="1:2" x14ac:dyDescent="0.25">
      <c r="A3803" s="62">
        <v>30102906</v>
      </c>
      <c r="B3803" s="63" t="s">
        <v>15370</v>
      </c>
    </row>
    <row r="3804" spans="1:2" x14ac:dyDescent="0.25">
      <c r="A3804" s="62">
        <v>30103001</v>
      </c>
      <c r="B3804" s="63" t="s">
        <v>5760</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4803</v>
      </c>
    </row>
    <row r="3809" spans="1:2" x14ac:dyDescent="0.25">
      <c r="A3809" s="62">
        <v>30103201</v>
      </c>
      <c r="B3809" s="63" t="s">
        <v>6415</v>
      </c>
    </row>
    <row r="3810" spans="1:2" x14ac:dyDescent="0.25">
      <c r="A3810" s="62">
        <v>30103202</v>
      </c>
      <c r="B3810" s="63" t="s">
        <v>4257</v>
      </c>
    </row>
    <row r="3811" spans="1:2" x14ac:dyDescent="0.25">
      <c r="A3811" s="62">
        <v>30103203</v>
      </c>
      <c r="B3811" s="63" t="s">
        <v>13345</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5219</v>
      </c>
    </row>
    <row r="3816" spans="1:2" x14ac:dyDescent="0.25">
      <c r="A3816" s="62">
        <v>30103302</v>
      </c>
      <c r="B3816" s="63" t="s">
        <v>12206</v>
      </c>
    </row>
    <row r="3817" spans="1:2" x14ac:dyDescent="0.25">
      <c r="A3817" s="62">
        <v>30103303</v>
      </c>
      <c r="B3817" s="63" t="s">
        <v>14454</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8838</v>
      </c>
    </row>
    <row r="3824" spans="1:2" x14ac:dyDescent="0.25">
      <c r="A3824" s="62">
        <v>30103310</v>
      </c>
      <c r="B3824" s="63" t="s">
        <v>4914</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16427</v>
      </c>
    </row>
    <row r="3829" spans="1:2" x14ac:dyDescent="0.25">
      <c r="A3829" s="62">
        <v>30103402</v>
      </c>
      <c r="B3829" s="63" t="s">
        <v>16106</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2184</v>
      </c>
    </row>
    <row r="3837" spans="1:2" x14ac:dyDescent="0.25">
      <c r="A3837" s="62">
        <v>30103410</v>
      </c>
      <c r="B3837" s="63" t="s">
        <v>6264</v>
      </c>
    </row>
    <row r="3838" spans="1:2" x14ac:dyDescent="0.25">
      <c r="A3838" s="62">
        <v>30103411</v>
      </c>
      <c r="B3838" s="63" t="s">
        <v>2650</v>
      </c>
    </row>
    <row r="3839" spans="1:2" x14ac:dyDescent="0.25">
      <c r="A3839" s="62">
        <v>30103412</v>
      </c>
      <c r="B3839" s="63" t="s">
        <v>4682</v>
      </c>
    </row>
    <row r="3840" spans="1:2" x14ac:dyDescent="0.25">
      <c r="A3840" s="62">
        <v>30103413</v>
      </c>
      <c r="B3840" s="63" t="s">
        <v>9591</v>
      </c>
    </row>
    <row r="3841" spans="1:2" x14ac:dyDescent="0.25">
      <c r="A3841" s="62">
        <v>30103501</v>
      </c>
      <c r="B3841" s="63" t="s">
        <v>14107</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18416</v>
      </c>
    </row>
    <row r="3860" spans="1:2" x14ac:dyDescent="0.25">
      <c r="A3860" s="62">
        <v>30103605</v>
      </c>
      <c r="B3860" s="63" t="s">
        <v>11531</v>
      </c>
    </row>
    <row r="3861" spans="1:2" x14ac:dyDescent="0.25">
      <c r="A3861" s="62">
        <v>30103606</v>
      </c>
      <c r="B3861" s="63" t="s">
        <v>15137</v>
      </c>
    </row>
    <row r="3862" spans="1:2" x14ac:dyDescent="0.25">
      <c r="A3862" s="62">
        <v>30103607</v>
      </c>
      <c r="B3862" s="63" t="s">
        <v>8687</v>
      </c>
    </row>
    <row r="3863" spans="1:2" x14ac:dyDescent="0.25">
      <c r="A3863" s="62">
        <v>30103608</v>
      </c>
      <c r="B3863" s="63" t="s">
        <v>11332</v>
      </c>
    </row>
    <row r="3864" spans="1:2" x14ac:dyDescent="0.25">
      <c r="A3864" s="62">
        <v>30103701</v>
      </c>
      <c r="B3864" s="63" t="s">
        <v>5272</v>
      </c>
    </row>
    <row r="3865" spans="1:2" x14ac:dyDescent="0.25">
      <c r="A3865" s="62">
        <v>30111501</v>
      </c>
      <c r="B3865" s="63" t="s">
        <v>9202</v>
      </c>
    </row>
    <row r="3866" spans="1:2" x14ac:dyDescent="0.25">
      <c r="A3866" s="62">
        <v>30111502</v>
      </c>
      <c r="B3866" s="63" t="s">
        <v>11265</v>
      </c>
    </row>
    <row r="3867" spans="1:2" x14ac:dyDescent="0.25">
      <c r="A3867" s="62">
        <v>30111503</v>
      </c>
      <c r="B3867" s="63" t="s">
        <v>15002</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7620</v>
      </c>
    </row>
    <row r="3876" spans="1:2" x14ac:dyDescent="0.25">
      <c r="A3876" s="62">
        <v>30111701</v>
      </c>
      <c r="B3876" s="63" t="s">
        <v>8889</v>
      </c>
    </row>
    <row r="3877" spans="1:2" x14ac:dyDescent="0.25">
      <c r="A3877" s="62">
        <v>30121501</v>
      </c>
      <c r="B3877" s="63" t="s">
        <v>13369</v>
      </c>
    </row>
    <row r="3878" spans="1:2" x14ac:dyDescent="0.25">
      <c r="A3878" s="62">
        <v>30121503</v>
      </c>
      <c r="B3878" s="63" t="s">
        <v>5793</v>
      </c>
    </row>
    <row r="3879" spans="1:2" x14ac:dyDescent="0.25">
      <c r="A3879" s="62">
        <v>30121601</v>
      </c>
      <c r="B3879" s="63" t="s">
        <v>10460</v>
      </c>
    </row>
    <row r="3880" spans="1:2" x14ac:dyDescent="0.25">
      <c r="A3880" s="62">
        <v>30121602</v>
      </c>
      <c r="B3880" s="63" t="s">
        <v>17364</v>
      </c>
    </row>
    <row r="3881" spans="1:2" x14ac:dyDescent="0.25">
      <c r="A3881" s="62">
        <v>30121603</v>
      </c>
      <c r="B3881" s="63" t="s">
        <v>2694</v>
      </c>
    </row>
    <row r="3882" spans="1:2" x14ac:dyDescent="0.25">
      <c r="A3882" s="62">
        <v>30121604</v>
      </c>
      <c r="B3882" s="63" t="s">
        <v>4692</v>
      </c>
    </row>
    <row r="3883" spans="1:2" x14ac:dyDescent="0.25">
      <c r="A3883" s="62">
        <v>30121605</v>
      </c>
      <c r="B3883" s="63" t="s">
        <v>8127</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5623</v>
      </c>
    </row>
    <row r="3889" spans="1:2" x14ac:dyDescent="0.25">
      <c r="A3889" s="62">
        <v>30131602</v>
      </c>
      <c r="B3889" s="63" t="s">
        <v>5175</v>
      </c>
    </row>
    <row r="3890" spans="1:2" x14ac:dyDescent="0.25">
      <c r="A3890" s="62">
        <v>30131603</v>
      </c>
      <c r="B3890" s="63" t="s">
        <v>14312</v>
      </c>
    </row>
    <row r="3891" spans="1:2" x14ac:dyDescent="0.25">
      <c r="A3891" s="62">
        <v>30131604</v>
      </c>
      <c r="B3891" s="63" t="s">
        <v>8073</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13720</v>
      </c>
    </row>
    <row r="3899" spans="1:2" x14ac:dyDescent="0.25">
      <c r="A3899" s="62">
        <v>30141505</v>
      </c>
      <c r="B3899" s="63" t="s">
        <v>3970</v>
      </c>
    </row>
    <row r="3900" spans="1:2" x14ac:dyDescent="0.25">
      <c r="A3900" s="62">
        <v>30141508</v>
      </c>
      <c r="B3900" s="63" t="s">
        <v>5597</v>
      </c>
    </row>
    <row r="3901" spans="1:2" x14ac:dyDescent="0.25">
      <c r="A3901" s="62">
        <v>30141510</v>
      </c>
      <c r="B3901" s="63" t="s">
        <v>11787</v>
      </c>
    </row>
    <row r="3902" spans="1:2" x14ac:dyDescent="0.25">
      <c r="A3902" s="62">
        <v>30141511</v>
      </c>
      <c r="B3902" s="63" t="s">
        <v>16766</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10007</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8391</v>
      </c>
    </row>
    <row r="3916" spans="1:2" x14ac:dyDescent="0.25">
      <c r="A3916" s="62">
        <v>30151509</v>
      </c>
      <c r="B3916" s="63" t="s">
        <v>13987</v>
      </c>
    </row>
    <row r="3917" spans="1:2" x14ac:dyDescent="0.25">
      <c r="A3917" s="62">
        <v>30151510</v>
      </c>
      <c r="B3917" s="63" t="s">
        <v>12259</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4904</v>
      </c>
    </row>
    <row r="3928" spans="1:2" x14ac:dyDescent="0.25">
      <c r="A3928" s="62">
        <v>30151701</v>
      </c>
      <c r="B3928" s="63" t="s">
        <v>11329</v>
      </c>
    </row>
    <row r="3929" spans="1:2" x14ac:dyDescent="0.25">
      <c r="A3929" s="62">
        <v>30151702</v>
      </c>
      <c r="B3929" s="63" t="s">
        <v>10267</v>
      </c>
    </row>
    <row r="3930" spans="1:2" x14ac:dyDescent="0.25">
      <c r="A3930" s="62">
        <v>30151703</v>
      </c>
      <c r="B3930" s="63" t="s">
        <v>5529</v>
      </c>
    </row>
    <row r="3931" spans="1:2" x14ac:dyDescent="0.25">
      <c r="A3931" s="62">
        <v>30151704</v>
      </c>
      <c r="B3931" s="63" t="s">
        <v>11969</v>
      </c>
    </row>
    <row r="3932" spans="1:2" x14ac:dyDescent="0.25">
      <c r="A3932" s="62">
        <v>30151801</v>
      </c>
      <c r="B3932" s="63" t="s">
        <v>7411</v>
      </c>
    </row>
    <row r="3933" spans="1:2" x14ac:dyDescent="0.25">
      <c r="A3933" s="62">
        <v>30151802</v>
      </c>
      <c r="B3933" s="63" t="s">
        <v>4711</v>
      </c>
    </row>
    <row r="3934" spans="1:2" x14ac:dyDescent="0.25">
      <c r="A3934" s="62">
        <v>30151803</v>
      </c>
      <c r="B3934" s="63" t="s">
        <v>14852</v>
      </c>
    </row>
    <row r="3935" spans="1:2" x14ac:dyDescent="0.25">
      <c r="A3935" s="62">
        <v>30151804</v>
      </c>
      <c r="B3935" s="63" t="s">
        <v>14879</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8058</v>
      </c>
    </row>
    <row r="3940" spans="1:2" x14ac:dyDescent="0.25">
      <c r="A3940" s="62">
        <v>30152001</v>
      </c>
      <c r="B3940" s="63" t="s">
        <v>14028</v>
      </c>
    </row>
    <row r="3941" spans="1:2" x14ac:dyDescent="0.25">
      <c r="A3941" s="62">
        <v>30152002</v>
      </c>
      <c r="B3941" s="63" t="s">
        <v>17830</v>
      </c>
    </row>
    <row r="3942" spans="1:2" x14ac:dyDescent="0.25">
      <c r="A3942" s="62">
        <v>30152003</v>
      </c>
      <c r="B3942" s="63" t="s">
        <v>5481</v>
      </c>
    </row>
    <row r="3943" spans="1:2" x14ac:dyDescent="0.25">
      <c r="A3943" s="62">
        <v>30152101</v>
      </c>
      <c r="B3943" s="63" t="s">
        <v>8663</v>
      </c>
    </row>
    <row r="3944" spans="1:2" x14ac:dyDescent="0.25">
      <c r="A3944" s="62">
        <v>30161501</v>
      </c>
      <c r="B3944" s="63" t="s">
        <v>11731</v>
      </c>
    </row>
    <row r="3945" spans="1:2" x14ac:dyDescent="0.25">
      <c r="A3945" s="62">
        <v>30161502</v>
      </c>
      <c r="B3945" s="63" t="s">
        <v>13221</v>
      </c>
    </row>
    <row r="3946" spans="1:2" x14ac:dyDescent="0.25">
      <c r="A3946" s="62">
        <v>30161503</v>
      </c>
      <c r="B3946" s="63" t="s">
        <v>6135</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3838</v>
      </c>
    </row>
    <row r="3952" spans="1:2" x14ac:dyDescent="0.25">
      <c r="A3952" s="62">
        <v>30161601</v>
      </c>
      <c r="B3952" s="63" t="s">
        <v>9520</v>
      </c>
    </row>
    <row r="3953" spans="1:2" x14ac:dyDescent="0.25">
      <c r="A3953" s="62">
        <v>30161602</v>
      </c>
      <c r="B3953" s="63" t="s">
        <v>8473</v>
      </c>
    </row>
    <row r="3954" spans="1:2" x14ac:dyDescent="0.25">
      <c r="A3954" s="62">
        <v>30161603</v>
      </c>
      <c r="B3954" s="63" t="s">
        <v>11558</v>
      </c>
    </row>
    <row r="3955" spans="1:2" x14ac:dyDescent="0.25">
      <c r="A3955" s="62">
        <v>30161604</v>
      </c>
      <c r="B3955" s="63" t="s">
        <v>15851</v>
      </c>
    </row>
    <row r="3956" spans="1:2" x14ac:dyDescent="0.25">
      <c r="A3956" s="62">
        <v>30161701</v>
      </c>
      <c r="B3956" s="63" t="s">
        <v>16166</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10251</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4334</v>
      </c>
    </row>
    <row r="3983" spans="1:2" x14ac:dyDescent="0.25">
      <c r="A3983" s="62">
        <v>30161908</v>
      </c>
      <c r="B3983" s="63" t="s">
        <v>15545</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6976</v>
      </c>
    </row>
    <row r="3988" spans="1:2" x14ac:dyDescent="0.25">
      <c r="A3988" s="62">
        <v>30171505</v>
      </c>
      <c r="B3988" s="63" t="s">
        <v>16419</v>
      </c>
    </row>
    <row r="3989" spans="1:2" x14ac:dyDescent="0.25">
      <c r="A3989" s="62">
        <v>30171506</v>
      </c>
      <c r="B3989" s="63" t="s">
        <v>13427</v>
      </c>
    </row>
    <row r="3990" spans="1:2" x14ac:dyDescent="0.25">
      <c r="A3990" s="62">
        <v>30171507</v>
      </c>
      <c r="B3990" s="63" t="s">
        <v>4544</v>
      </c>
    </row>
    <row r="3991" spans="1:2" x14ac:dyDescent="0.25">
      <c r="A3991" s="62">
        <v>30171508</v>
      </c>
      <c r="B3991" s="63" t="s">
        <v>6065</v>
      </c>
    </row>
    <row r="3992" spans="1:2" x14ac:dyDescent="0.25">
      <c r="A3992" s="62">
        <v>30171509</v>
      </c>
      <c r="B3992" s="63" t="s">
        <v>4199</v>
      </c>
    </row>
    <row r="3993" spans="1:2" x14ac:dyDescent="0.25">
      <c r="A3993" s="62">
        <v>30171510</v>
      </c>
      <c r="B3993" s="63" t="s">
        <v>16071</v>
      </c>
    </row>
    <row r="3994" spans="1:2" x14ac:dyDescent="0.25">
      <c r="A3994" s="62">
        <v>30171511</v>
      </c>
      <c r="B3994" s="63" t="s">
        <v>8818</v>
      </c>
    </row>
    <row r="3995" spans="1:2" x14ac:dyDescent="0.25">
      <c r="A3995" s="62">
        <v>30171512</v>
      </c>
      <c r="B3995" s="63" t="s">
        <v>10290</v>
      </c>
    </row>
    <row r="3996" spans="1:2" x14ac:dyDescent="0.25">
      <c r="A3996" s="62">
        <v>30171513</v>
      </c>
      <c r="B3996" s="63" t="s">
        <v>16000</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12415</v>
      </c>
    </row>
    <row r="4001" spans="1:2" x14ac:dyDescent="0.25">
      <c r="A4001" s="62">
        <v>30171607</v>
      </c>
      <c r="B4001" s="63" t="s">
        <v>14418</v>
      </c>
    </row>
    <row r="4002" spans="1:2" x14ac:dyDescent="0.25">
      <c r="A4002" s="62">
        <v>30171608</v>
      </c>
      <c r="B4002" s="63" t="s">
        <v>7140</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5308</v>
      </c>
    </row>
    <row r="4007" spans="1:2" x14ac:dyDescent="0.25">
      <c r="A4007" s="62">
        <v>30171613</v>
      </c>
      <c r="B4007" s="63" t="s">
        <v>6273</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12779</v>
      </c>
    </row>
    <row r="4012" spans="1:2" x14ac:dyDescent="0.25">
      <c r="A4012" s="62">
        <v>30171704</v>
      </c>
      <c r="B4012" s="63" t="s">
        <v>9445</v>
      </c>
    </row>
    <row r="4013" spans="1:2" x14ac:dyDescent="0.25">
      <c r="A4013" s="62">
        <v>30171705</v>
      </c>
      <c r="B4013" s="63" t="s">
        <v>15994</v>
      </c>
    </row>
    <row r="4014" spans="1:2" x14ac:dyDescent="0.25">
      <c r="A4014" s="62">
        <v>30171706</v>
      </c>
      <c r="B4014" s="63" t="s">
        <v>14363</v>
      </c>
    </row>
    <row r="4015" spans="1:2" x14ac:dyDescent="0.25">
      <c r="A4015" s="62">
        <v>30171707</v>
      </c>
      <c r="B4015" s="63" t="s">
        <v>11830</v>
      </c>
    </row>
    <row r="4016" spans="1:2" x14ac:dyDescent="0.25">
      <c r="A4016" s="62">
        <v>30171708</v>
      </c>
      <c r="B4016" s="63" t="s">
        <v>8213</v>
      </c>
    </row>
    <row r="4017" spans="1:2" x14ac:dyDescent="0.25">
      <c r="A4017" s="62">
        <v>30171709</v>
      </c>
      <c r="B4017" s="63" t="s">
        <v>15455</v>
      </c>
    </row>
    <row r="4018" spans="1:2" x14ac:dyDescent="0.25">
      <c r="A4018" s="62">
        <v>30171801</v>
      </c>
      <c r="B4018" s="63" t="s">
        <v>8840</v>
      </c>
    </row>
    <row r="4019" spans="1:2" x14ac:dyDescent="0.25">
      <c r="A4019" s="62">
        <v>30171802</v>
      </c>
      <c r="B4019" s="63" t="s">
        <v>9771</v>
      </c>
    </row>
    <row r="4020" spans="1:2" x14ac:dyDescent="0.25">
      <c r="A4020" s="62">
        <v>30171803</v>
      </c>
      <c r="B4020" s="63" t="s">
        <v>9183</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10309</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10579</v>
      </c>
    </row>
    <row r="4032" spans="1:2" x14ac:dyDescent="0.25">
      <c r="A4032" s="62">
        <v>30181504</v>
      </c>
      <c r="B4032" s="63" t="s">
        <v>4058</v>
      </c>
    </row>
    <row r="4033" spans="1:2" x14ac:dyDescent="0.25">
      <c r="A4033" s="62">
        <v>30181505</v>
      </c>
      <c r="B4033" s="63" t="s">
        <v>16695</v>
      </c>
    </row>
    <row r="4034" spans="1:2" x14ac:dyDescent="0.25">
      <c r="A4034" s="62">
        <v>30181506</v>
      </c>
      <c r="B4034" s="63" t="s">
        <v>5408</v>
      </c>
    </row>
    <row r="4035" spans="1:2" x14ac:dyDescent="0.25">
      <c r="A4035" s="62">
        <v>30181507</v>
      </c>
      <c r="B4035" s="63" t="s">
        <v>6994</v>
      </c>
    </row>
    <row r="4036" spans="1:2" x14ac:dyDescent="0.25">
      <c r="A4036" s="62">
        <v>30181508</v>
      </c>
      <c r="B4036" s="63" t="s">
        <v>15191</v>
      </c>
    </row>
    <row r="4037" spans="1:2" x14ac:dyDescent="0.25">
      <c r="A4037" s="62">
        <v>30181509</v>
      </c>
      <c r="B4037" s="63" t="s">
        <v>5627</v>
      </c>
    </row>
    <row r="4038" spans="1:2" x14ac:dyDescent="0.25">
      <c r="A4038" s="62">
        <v>30181510</v>
      </c>
      <c r="B4038" s="63" t="s">
        <v>15705</v>
      </c>
    </row>
    <row r="4039" spans="1:2" x14ac:dyDescent="0.25">
      <c r="A4039" s="62">
        <v>30181511</v>
      </c>
      <c r="B4039" s="63" t="s">
        <v>16695</v>
      </c>
    </row>
    <row r="4040" spans="1:2" x14ac:dyDescent="0.25">
      <c r="A4040" s="62">
        <v>30181512</v>
      </c>
      <c r="B4040" s="63" t="s">
        <v>17062</v>
      </c>
    </row>
    <row r="4041" spans="1:2" x14ac:dyDescent="0.25">
      <c r="A4041" s="62">
        <v>30181513</v>
      </c>
      <c r="B4041" s="63" t="s">
        <v>3881</v>
      </c>
    </row>
    <row r="4042" spans="1:2" x14ac:dyDescent="0.25">
      <c r="A4042" s="62">
        <v>30181514</v>
      </c>
      <c r="B4042" s="63" t="s">
        <v>6409</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7061</v>
      </c>
    </row>
    <row r="4047" spans="1:2" x14ac:dyDescent="0.25">
      <c r="A4047" s="62">
        <v>30191601</v>
      </c>
      <c r="B4047" s="63" t="s">
        <v>17560</v>
      </c>
    </row>
    <row r="4048" spans="1:2" x14ac:dyDescent="0.25">
      <c r="A4048" s="62">
        <v>30191602</v>
      </c>
      <c r="B4048" s="63" t="s">
        <v>4474</v>
      </c>
    </row>
    <row r="4049" spans="1:2" x14ac:dyDescent="0.25">
      <c r="A4049" s="62">
        <v>30191603</v>
      </c>
      <c r="B4049" s="63" t="s">
        <v>8869</v>
      </c>
    </row>
    <row r="4050" spans="1:2" x14ac:dyDescent="0.25">
      <c r="A4050" s="62">
        <v>30201501</v>
      </c>
      <c r="B4050" s="63" t="s">
        <v>18327</v>
      </c>
    </row>
    <row r="4051" spans="1:2" x14ac:dyDescent="0.25">
      <c r="A4051" s="62">
        <v>30201502</v>
      </c>
      <c r="B4051" s="63" t="s">
        <v>7037</v>
      </c>
    </row>
    <row r="4052" spans="1:2" x14ac:dyDescent="0.25">
      <c r="A4052" s="62">
        <v>30201601</v>
      </c>
      <c r="B4052" s="63" t="s">
        <v>2060</v>
      </c>
    </row>
    <row r="4053" spans="1:2" x14ac:dyDescent="0.25">
      <c r="A4053" s="62">
        <v>30201602</v>
      </c>
      <c r="B4053" s="63" t="s">
        <v>15092</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3431</v>
      </c>
    </row>
    <row r="4073" spans="1:2" x14ac:dyDescent="0.25">
      <c r="A4073" s="62">
        <v>30201902</v>
      </c>
      <c r="B4073" s="63" t="s">
        <v>14974</v>
      </c>
    </row>
    <row r="4074" spans="1:2" x14ac:dyDescent="0.25">
      <c r="A4074" s="62">
        <v>30201903</v>
      </c>
      <c r="B4074" s="63" t="s">
        <v>2869</v>
      </c>
    </row>
    <row r="4075" spans="1:2" x14ac:dyDescent="0.25">
      <c r="A4075" s="62">
        <v>30201904</v>
      </c>
      <c r="B4075" s="63" t="s">
        <v>18589</v>
      </c>
    </row>
    <row r="4076" spans="1:2" x14ac:dyDescent="0.25">
      <c r="A4076" s="62">
        <v>30221001</v>
      </c>
      <c r="B4076" s="63" t="s">
        <v>6469</v>
      </c>
    </row>
    <row r="4077" spans="1:2" x14ac:dyDescent="0.25">
      <c r="A4077" s="62">
        <v>30221002</v>
      </c>
      <c r="B4077" s="63" t="s">
        <v>9774</v>
      </c>
    </row>
    <row r="4078" spans="1:2" x14ac:dyDescent="0.25">
      <c r="A4078" s="62">
        <v>30221003</v>
      </c>
      <c r="B4078" s="63" t="s">
        <v>7107</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7615</v>
      </c>
    </row>
    <row r="4097" spans="1:2" x14ac:dyDescent="0.25">
      <c r="A4097" s="62">
        <v>30222009</v>
      </c>
      <c r="B4097" s="63" t="s">
        <v>9871</v>
      </c>
    </row>
    <row r="4098" spans="1:2" x14ac:dyDescent="0.25">
      <c r="A4098" s="62">
        <v>30222010</v>
      </c>
      <c r="B4098" s="63" t="s">
        <v>3469</v>
      </c>
    </row>
    <row r="4099" spans="1:2" x14ac:dyDescent="0.25">
      <c r="A4099" s="62">
        <v>30222011</v>
      </c>
      <c r="B4099" s="63" t="s">
        <v>5699</v>
      </c>
    </row>
    <row r="4100" spans="1:2" x14ac:dyDescent="0.25">
      <c r="A4100" s="62">
        <v>30222012</v>
      </c>
      <c r="B4100" s="63" t="s">
        <v>10509</v>
      </c>
    </row>
    <row r="4101" spans="1:2" x14ac:dyDescent="0.25">
      <c r="A4101" s="62">
        <v>30222013</v>
      </c>
      <c r="B4101" s="63" t="s">
        <v>12773</v>
      </c>
    </row>
    <row r="4102" spans="1:2" x14ac:dyDescent="0.25">
      <c r="A4102" s="62">
        <v>30222014</v>
      </c>
      <c r="B4102" s="63" t="s">
        <v>7570</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16281</v>
      </c>
    </row>
    <row r="4110" spans="1:2" x14ac:dyDescent="0.25">
      <c r="A4110" s="62">
        <v>30222022</v>
      </c>
      <c r="B4110" s="63" t="s">
        <v>8789</v>
      </c>
    </row>
    <row r="4111" spans="1:2" x14ac:dyDescent="0.25">
      <c r="A4111" s="62">
        <v>30222023</v>
      </c>
      <c r="B4111" s="63" t="s">
        <v>18571</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6320</v>
      </c>
    </row>
    <row r="4120" spans="1:2" x14ac:dyDescent="0.25">
      <c r="A4120" s="62">
        <v>30222032</v>
      </c>
      <c r="B4120" s="63" t="s">
        <v>18372</v>
      </c>
    </row>
    <row r="4121" spans="1:2" x14ac:dyDescent="0.25">
      <c r="A4121" s="62">
        <v>30222033</v>
      </c>
      <c r="B4121" s="63" t="s">
        <v>4452</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14260</v>
      </c>
    </row>
    <row r="4131" spans="1:2" x14ac:dyDescent="0.25">
      <c r="A4131" s="62">
        <v>30222043</v>
      </c>
      <c r="B4131" s="63" t="s">
        <v>14268</v>
      </c>
    </row>
    <row r="4132" spans="1:2" x14ac:dyDescent="0.25">
      <c r="A4132" s="62">
        <v>30222044</v>
      </c>
      <c r="B4132" s="63" t="s">
        <v>9825</v>
      </c>
    </row>
    <row r="4133" spans="1:2" x14ac:dyDescent="0.25">
      <c r="A4133" s="62">
        <v>30222045</v>
      </c>
      <c r="B4133" s="63" t="s">
        <v>4572</v>
      </c>
    </row>
    <row r="4134" spans="1:2" x14ac:dyDescent="0.25">
      <c r="A4134" s="62">
        <v>30222046</v>
      </c>
      <c r="B4134" s="63" t="s">
        <v>17743</v>
      </c>
    </row>
    <row r="4135" spans="1:2" x14ac:dyDescent="0.25">
      <c r="A4135" s="62">
        <v>30222047</v>
      </c>
      <c r="B4135" s="63" t="s">
        <v>3109</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14328</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14046</v>
      </c>
    </row>
    <row r="4144" spans="1:2" x14ac:dyDescent="0.25">
      <c r="A4144" s="62">
        <v>30222056</v>
      </c>
      <c r="B4144" s="63" t="s">
        <v>14713</v>
      </c>
    </row>
    <row r="4145" spans="1:2" x14ac:dyDescent="0.25">
      <c r="A4145" s="62">
        <v>30222057</v>
      </c>
      <c r="B4145" s="63" t="s">
        <v>10170</v>
      </c>
    </row>
    <row r="4146" spans="1:2" x14ac:dyDescent="0.25">
      <c r="A4146" s="62">
        <v>30222058</v>
      </c>
      <c r="B4146" s="63" t="s">
        <v>12509</v>
      </c>
    </row>
    <row r="4147" spans="1:2" x14ac:dyDescent="0.25">
      <c r="A4147" s="62">
        <v>30222059</v>
      </c>
      <c r="B4147" s="63" t="s">
        <v>5071</v>
      </c>
    </row>
    <row r="4148" spans="1:2" x14ac:dyDescent="0.25">
      <c r="A4148" s="62">
        <v>30222060</v>
      </c>
      <c r="B4148" s="63" t="s">
        <v>15012</v>
      </c>
    </row>
    <row r="4149" spans="1:2" x14ac:dyDescent="0.25">
      <c r="A4149" s="62">
        <v>30222061</v>
      </c>
      <c r="B4149" s="63" t="s">
        <v>18670</v>
      </c>
    </row>
    <row r="4150" spans="1:2" x14ac:dyDescent="0.25">
      <c r="A4150" s="62">
        <v>30222063</v>
      </c>
      <c r="B4150" s="63" t="s">
        <v>5908</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9876</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11741</v>
      </c>
    </row>
    <row r="4166" spans="1:2" x14ac:dyDescent="0.25">
      <c r="A4166" s="62">
        <v>30222116</v>
      </c>
      <c r="B4166" s="63" t="s">
        <v>5306</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14620</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4361</v>
      </c>
    </row>
    <row r="4180" spans="1:2" x14ac:dyDescent="0.25">
      <c r="A4180" s="62">
        <v>30222306</v>
      </c>
      <c r="B4180" s="63" t="s">
        <v>12017</v>
      </c>
    </row>
    <row r="4181" spans="1:2" x14ac:dyDescent="0.25">
      <c r="A4181" s="62">
        <v>30222307</v>
      </c>
      <c r="B4181" s="63" t="s">
        <v>15839</v>
      </c>
    </row>
    <row r="4182" spans="1:2" x14ac:dyDescent="0.25">
      <c r="A4182" s="62">
        <v>30222308</v>
      </c>
      <c r="B4182" s="63" t="s">
        <v>2528</v>
      </c>
    </row>
    <row r="4183" spans="1:2" x14ac:dyDescent="0.25">
      <c r="A4183" s="62">
        <v>30222309</v>
      </c>
      <c r="B4183" s="63" t="s">
        <v>10034</v>
      </c>
    </row>
    <row r="4184" spans="1:2" x14ac:dyDescent="0.25">
      <c r="A4184" s="62">
        <v>30222401</v>
      </c>
      <c r="B4184" s="63" t="s">
        <v>7165</v>
      </c>
    </row>
    <row r="4185" spans="1:2" x14ac:dyDescent="0.25">
      <c r="A4185" s="62">
        <v>30222402</v>
      </c>
      <c r="B4185" s="63" t="s">
        <v>13246</v>
      </c>
    </row>
    <row r="4186" spans="1:2" x14ac:dyDescent="0.25">
      <c r="A4186" s="62">
        <v>30222403</v>
      </c>
      <c r="B4186" s="63" t="s">
        <v>13484</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14941</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14113</v>
      </c>
    </row>
    <row r="4198" spans="1:2" x14ac:dyDescent="0.25">
      <c r="A4198" s="62">
        <v>30222506</v>
      </c>
      <c r="B4198" s="63" t="s">
        <v>8967</v>
      </c>
    </row>
    <row r="4199" spans="1:2" x14ac:dyDescent="0.25">
      <c r="A4199" s="62">
        <v>30222507</v>
      </c>
      <c r="B4199" s="63" t="s">
        <v>8102</v>
      </c>
    </row>
    <row r="4200" spans="1:2" x14ac:dyDescent="0.25">
      <c r="A4200" s="62">
        <v>30222601</v>
      </c>
      <c r="B4200" s="63" t="s">
        <v>14724</v>
      </c>
    </row>
    <row r="4201" spans="1:2" x14ac:dyDescent="0.25">
      <c r="A4201" s="62">
        <v>30222602</v>
      </c>
      <c r="B4201" s="63" t="s">
        <v>17469</v>
      </c>
    </row>
    <row r="4202" spans="1:2" x14ac:dyDescent="0.25">
      <c r="A4202" s="62">
        <v>30222603</v>
      </c>
      <c r="B4202" s="63" t="s">
        <v>2705</v>
      </c>
    </row>
    <row r="4203" spans="1:2" x14ac:dyDescent="0.25">
      <c r="A4203" s="62">
        <v>30222604</v>
      </c>
      <c r="B4203" s="63" t="s">
        <v>8122</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7143</v>
      </c>
    </row>
    <row r="4214" spans="1:2" x14ac:dyDescent="0.25">
      <c r="A4214" s="62">
        <v>30222901</v>
      </c>
      <c r="B4214" s="63" t="s">
        <v>11341</v>
      </c>
    </row>
    <row r="4215" spans="1:2" x14ac:dyDescent="0.25">
      <c r="A4215" s="62">
        <v>30222902</v>
      </c>
      <c r="B4215" s="63" t="s">
        <v>16870</v>
      </c>
    </row>
    <row r="4216" spans="1:2" x14ac:dyDescent="0.25">
      <c r="A4216" s="62">
        <v>30222903</v>
      </c>
      <c r="B4216" s="63" t="s">
        <v>7055</v>
      </c>
    </row>
    <row r="4217" spans="1:2" x14ac:dyDescent="0.25">
      <c r="A4217" s="62">
        <v>30222904</v>
      </c>
      <c r="B4217" s="63" t="s">
        <v>13721</v>
      </c>
    </row>
    <row r="4218" spans="1:2" x14ac:dyDescent="0.25">
      <c r="A4218" s="62">
        <v>30223001</v>
      </c>
      <c r="B4218" s="63" t="s">
        <v>6152</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15736</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15111</v>
      </c>
    </row>
    <row r="4228" spans="1:2" x14ac:dyDescent="0.25">
      <c r="A4228" s="62">
        <v>31101508</v>
      </c>
      <c r="B4228" s="63" t="s">
        <v>10641</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15706</v>
      </c>
    </row>
    <row r="4233" spans="1:2" x14ac:dyDescent="0.25">
      <c r="A4233" s="62">
        <v>31101513</v>
      </c>
      <c r="B4233" s="63" t="s">
        <v>6073</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5702</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3366</v>
      </c>
    </row>
    <row r="4247" spans="1:2" x14ac:dyDescent="0.25">
      <c r="A4247" s="62">
        <v>31101611</v>
      </c>
      <c r="B4247" s="63" t="s">
        <v>7227</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11230</v>
      </c>
    </row>
    <row r="4256" spans="1:2" x14ac:dyDescent="0.25">
      <c r="A4256" s="62">
        <v>31101704</v>
      </c>
      <c r="B4256" s="63" t="s">
        <v>15554</v>
      </c>
    </row>
    <row r="4257" spans="1:2" x14ac:dyDescent="0.25">
      <c r="A4257" s="62">
        <v>31101705</v>
      </c>
      <c r="B4257" s="63" t="s">
        <v>3396</v>
      </c>
    </row>
    <row r="4258" spans="1:2" x14ac:dyDescent="0.25">
      <c r="A4258" s="62">
        <v>31101706</v>
      </c>
      <c r="B4258" s="63" t="s">
        <v>17165</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15078</v>
      </c>
    </row>
    <row r="4264" spans="1:2" x14ac:dyDescent="0.25">
      <c r="A4264" s="62">
        <v>31101712</v>
      </c>
      <c r="B4264" s="63" t="s">
        <v>10036</v>
      </c>
    </row>
    <row r="4265" spans="1:2" x14ac:dyDescent="0.25">
      <c r="A4265" s="62">
        <v>31101713</v>
      </c>
      <c r="B4265" s="63" t="s">
        <v>7691</v>
      </c>
    </row>
    <row r="4266" spans="1:2" x14ac:dyDescent="0.25">
      <c r="A4266" s="62">
        <v>31101714</v>
      </c>
      <c r="B4266" s="63" t="s">
        <v>5025</v>
      </c>
    </row>
    <row r="4267" spans="1:2" x14ac:dyDescent="0.25">
      <c r="A4267" s="62">
        <v>31101715</v>
      </c>
      <c r="B4267" s="63" t="s">
        <v>4237</v>
      </c>
    </row>
    <row r="4268" spans="1:2" x14ac:dyDescent="0.25">
      <c r="A4268" s="62">
        <v>31101716</v>
      </c>
      <c r="B4268" s="63" t="s">
        <v>9064</v>
      </c>
    </row>
    <row r="4269" spans="1:2" x14ac:dyDescent="0.25">
      <c r="A4269" s="62">
        <v>31101801</v>
      </c>
      <c r="B4269" s="63" t="s">
        <v>12781</v>
      </c>
    </row>
    <row r="4270" spans="1:2" x14ac:dyDescent="0.25">
      <c r="A4270" s="62">
        <v>31101802</v>
      </c>
      <c r="B4270" s="63" t="s">
        <v>6326</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4281</v>
      </c>
    </row>
    <row r="4277" spans="1:2" x14ac:dyDescent="0.25">
      <c r="A4277" s="62">
        <v>31101809</v>
      </c>
      <c r="B4277" s="63" t="s">
        <v>14799</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13602</v>
      </c>
    </row>
    <row r="4284" spans="1:2" x14ac:dyDescent="0.25">
      <c r="A4284" s="62">
        <v>31101816</v>
      </c>
      <c r="B4284" s="63" t="s">
        <v>11346</v>
      </c>
    </row>
    <row r="4285" spans="1:2" x14ac:dyDescent="0.25">
      <c r="A4285" s="62">
        <v>31101901</v>
      </c>
      <c r="B4285" s="63" t="s">
        <v>344</v>
      </c>
    </row>
    <row r="4286" spans="1:2" x14ac:dyDescent="0.25">
      <c r="A4286" s="62">
        <v>31101902</v>
      </c>
      <c r="B4286" s="63" t="s">
        <v>3347</v>
      </c>
    </row>
    <row r="4287" spans="1:2" x14ac:dyDescent="0.25">
      <c r="A4287" s="62">
        <v>31101903</v>
      </c>
      <c r="B4287" s="63" t="s">
        <v>10023</v>
      </c>
    </row>
    <row r="4288" spans="1:2" x14ac:dyDescent="0.25">
      <c r="A4288" s="62">
        <v>31101904</v>
      </c>
      <c r="B4288" s="63" t="s">
        <v>13305</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5413</v>
      </c>
    </row>
    <row r="4298" spans="1:2" x14ac:dyDescent="0.25">
      <c r="A4298" s="62">
        <v>31102002</v>
      </c>
      <c r="B4298" s="63" t="s">
        <v>8167</v>
      </c>
    </row>
    <row r="4299" spans="1:2" x14ac:dyDescent="0.25">
      <c r="A4299" s="62">
        <v>31102003</v>
      </c>
      <c r="B4299" s="63" t="s">
        <v>16159</v>
      </c>
    </row>
    <row r="4300" spans="1:2" x14ac:dyDescent="0.25">
      <c r="A4300" s="62">
        <v>31102004</v>
      </c>
      <c r="B4300" s="63" t="s">
        <v>9652</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13166</v>
      </c>
    </row>
    <row r="4306" spans="1:2" x14ac:dyDescent="0.25">
      <c r="A4306" s="62">
        <v>31102010</v>
      </c>
      <c r="B4306" s="63" t="s">
        <v>1601</v>
      </c>
    </row>
    <row r="4307" spans="1:2" x14ac:dyDescent="0.25">
      <c r="A4307" s="62">
        <v>31102011</v>
      </c>
      <c r="B4307" s="63" t="s">
        <v>14530</v>
      </c>
    </row>
    <row r="4308" spans="1:2" x14ac:dyDescent="0.25">
      <c r="A4308" s="62">
        <v>31102012</v>
      </c>
      <c r="B4308" s="63" t="s">
        <v>13061</v>
      </c>
    </row>
    <row r="4309" spans="1:2" x14ac:dyDescent="0.25">
      <c r="A4309" s="62">
        <v>31102013</v>
      </c>
      <c r="B4309" s="63" t="s">
        <v>5337</v>
      </c>
    </row>
    <row r="4310" spans="1:2" x14ac:dyDescent="0.25">
      <c r="A4310" s="62">
        <v>31102014</v>
      </c>
      <c r="B4310" s="63" t="s">
        <v>7696</v>
      </c>
    </row>
    <row r="4311" spans="1:2" x14ac:dyDescent="0.25">
      <c r="A4311" s="62">
        <v>31102015</v>
      </c>
      <c r="B4311" s="63" t="s">
        <v>18594</v>
      </c>
    </row>
    <row r="4312" spans="1:2" x14ac:dyDescent="0.25">
      <c r="A4312" s="62">
        <v>31102016</v>
      </c>
      <c r="B4312" s="63" t="s">
        <v>3591</v>
      </c>
    </row>
    <row r="4313" spans="1:2" x14ac:dyDescent="0.25">
      <c r="A4313" s="62">
        <v>31102101</v>
      </c>
      <c r="B4313" s="63" t="s">
        <v>5075</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8544</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6129</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2230</v>
      </c>
    </row>
    <row r="4346" spans="1:2" x14ac:dyDescent="0.25">
      <c r="A4346" s="62">
        <v>31102302</v>
      </c>
      <c r="B4346" s="63" t="s">
        <v>5796</v>
      </c>
    </row>
    <row r="4347" spans="1:2" x14ac:dyDescent="0.25">
      <c r="A4347" s="62">
        <v>31102303</v>
      </c>
      <c r="B4347" s="63" t="s">
        <v>15513</v>
      </c>
    </row>
    <row r="4348" spans="1:2" x14ac:dyDescent="0.25">
      <c r="A4348" s="62">
        <v>31102304</v>
      </c>
      <c r="B4348" s="63" t="s">
        <v>14880</v>
      </c>
    </row>
    <row r="4349" spans="1:2" x14ac:dyDescent="0.25">
      <c r="A4349" s="62">
        <v>31102305</v>
      </c>
      <c r="B4349" s="63" t="s">
        <v>7828</v>
      </c>
    </row>
    <row r="4350" spans="1:2" x14ac:dyDescent="0.25">
      <c r="A4350" s="62">
        <v>31102306</v>
      </c>
      <c r="B4350" s="63" t="s">
        <v>1466</v>
      </c>
    </row>
    <row r="4351" spans="1:2" x14ac:dyDescent="0.25">
      <c r="A4351" s="62">
        <v>31102307</v>
      </c>
      <c r="B4351" s="63" t="s">
        <v>4883</v>
      </c>
    </row>
    <row r="4352" spans="1:2" x14ac:dyDescent="0.25">
      <c r="A4352" s="62">
        <v>31102308</v>
      </c>
      <c r="B4352" s="63" t="s">
        <v>7912</v>
      </c>
    </row>
    <row r="4353" spans="1:2" x14ac:dyDescent="0.25">
      <c r="A4353" s="62">
        <v>31102309</v>
      </c>
      <c r="B4353" s="63" t="s">
        <v>9698</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14206</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16944</v>
      </c>
    </row>
    <row r="4362" spans="1:2" x14ac:dyDescent="0.25">
      <c r="A4362" s="62">
        <v>31102402</v>
      </c>
      <c r="B4362" s="63" t="s">
        <v>5815</v>
      </c>
    </row>
    <row r="4363" spans="1:2" x14ac:dyDescent="0.25">
      <c r="A4363" s="62">
        <v>31102403</v>
      </c>
      <c r="B4363" s="63" t="s">
        <v>2959</v>
      </c>
    </row>
    <row r="4364" spans="1:2" x14ac:dyDescent="0.25">
      <c r="A4364" s="62">
        <v>31102404</v>
      </c>
      <c r="B4364" s="63" t="s">
        <v>8728</v>
      </c>
    </row>
    <row r="4365" spans="1:2" x14ac:dyDescent="0.25">
      <c r="A4365" s="62">
        <v>31102405</v>
      </c>
      <c r="B4365" s="63" t="s">
        <v>17037</v>
      </c>
    </row>
    <row r="4366" spans="1:2" x14ac:dyDescent="0.25">
      <c r="A4366" s="62">
        <v>31102406</v>
      </c>
      <c r="B4366" s="63" t="s">
        <v>14085</v>
      </c>
    </row>
    <row r="4367" spans="1:2" x14ac:dyDescent="0.25">
      <c r="A4367" s="62">
        <v>31102407</v>
      </c>
      <c r="B4367" s="63" t="s">
        <v>8318</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18400</v>
      </c>
    </row>
    <row r="4374" spans="1:2" x14ac:dyDescent="0.25">
      <c r="A4374" s="62">
        <v>31102414</v>
      </c>
      <c r="B4374" s="63" t="s">
        <v>15151</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16681</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7876</v>
      </c>
    </row>
    <row r="4394" spans="1:2" x14ac:dyDescent="0.25">
      <c r="A4394" s="62">
        <v>31111601</v>
      </c>
      <c r="B4394" s="63" t="s">
        <v>15960</v>
      </c>
    </row>
    <row r="4395" spans="1:2" x14ac:dyDescent="0.25">
      <c r="A4395" s="62">
        <v>31111602</v>
      </c>
      <c r="B4395" s="63" t="s">
        <v>6262</v>
      </c>
    </row>
    <row r="4396" spans="1:2" x14ac:dyDescent="0.25">
      <c r="A4396" s="62">
        <v>31111603</v>
      </c>
      <c r="B4396" s="63" t="s">
        <v>12884</v>
      </c>
    </row>
    <row r="4397" spans="1:2" x14ac:dyDescent="0.25">
      <c r="A4397" s="62">
        <v>31111604</v>
      </c>
      <c r="B4397" s="63" t="s">
        <v>3544</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16546</v>
      </c>
    </row>
    <row r="4403" spans="1:2" x14ac:dyDescent="0.25">
      <c r="A4403" s="62">
        <v>31111610</v>
      </c>
      <c r="B4403" s="63" t="s">
        <v>2497</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5213</v>
      </c>
    </row>
    <row r="4408" spans="1:2" x14ac:dyDescent="0.25">
      <c r="A4408" s="62">
        <v>31111615</v>
      </c>
      <c r="B4408" s="63" t="s">
        <v>6756</v>
      </c>
    </row>
    <row r="4409" spans="1:2" x14ac:dyDescent="0.25">
      <c r="A4409" s="62">
        <v>31111616</v>
      </c>
      <c r="B4409" s="63" t="s">
        <v>3002</v>
      </c>
    </row>
    <row r="4410" spans="1:2" x14ac:dyDescent="0.25">
      <c r="A4410" s="62">
        <v>31111617</v>
      </c>
      <c r="B4410" s="63" t="s">
        <v>13231</v>
      </c>
    </row>
    <row r="4411" spans="1:2" x14ac:dyDescent="0.25">
      <c r="A4411" s="62">
        <v>31111701</v>
      </c>
      <c r="B4411" s="63" t="s">
        <v>15024</v>
      </c>
    </row>
    <row r="4412" spans="1:2" x14ac:dyDescent="0.25">
      <c r="A4412" s="62">
        <v>31111702</v>
      </c>
      <c r="B4412" s="63" t="s">
        <v>4802</v>
      </c>
    </row>
    <row r="4413" spans="1:2" x14ac:dyDescent="0.25">
      <c r="A4413" s="62">
        <v>31111703</v>
      </c>
      <c r="B4413" s="63" t="s">
        <v>11014</v>
      </c>
    </row>
    <row r="4414" spans="1:2" x14ac:dyDescent="0.25">
      <c r="A4414" s="62">
        <v>31111704</v>
      </c>
      <c r="B4414" s="63" t="s">
        <v>1354</v>
      </c>
    </row>
    <row r="4415" spans="1:2" x14ac:dyDescent="0.25">
      <c r="A4415" s="62">
        <v>31111705</v>
      </c>
      <c r="B4415" s="63" t="s">
        <v>13555</v>
      </c>
    </row>
    <row r="4416" spans="1:2" x14ac:dyDescent="0.25">
      <c r="A4416" s="62">
        <v>31111706</v>
      </c>
      <c r="B4416" s="63" t="s">
        <v>12321</v>
      </c>
    </row>
    <row r="4417" spans="1:2" x14ac:dyDescent="0.25">
      <c r="A4417" s="62">
        <v>31111707</v>
      </c>
      <c r="B4417" s="63" t="s">
        <v>15048</v>
      </c>
    </row>
    <row r="4418" spans="1:2" x14ac:dyDescent="0.25">
      <c r="A4418" s="62">
        <v>31111708</v>
      </c>
      <c r="B4418" s="63" t="s">
        <v>4238</v>
      </c>
    </row>
    <row r="4419" spans="1:2" x14ac:dyDescent="0.25">
      <c r="A4419" s="62">
        <v>31111709</v>
      </c>
      <c r="B4419" s="63" t="s">
        <v>4871</v>
      </c>
    </row>
    <row r="4420" spans="1:2" x14ac:dyDescent="0.25">
      <c r="A4420" s="62">
        <v>31111710</v>
      </c>
      <c r="B4420" s="63" t="s">
        <v>15453</v>
      </c>
    </row>
    <row r="4421" spans="1:2" x14ac:dyDescent="0.25">
      <c r="A4421" s="62">
        <v>31111711</v>
      </c>
      <c r="B4421" s="63" t="s">
        <v>14167</v>
      </c>
    </row>
    <row r="4422" spans="1:2" x14ac:dyDescent="0.25">
      <c r="A4422" s="62">
        <v>31111712</v>
      </c>
      <c r="B4422" s="63" t="s">
        <v>6821</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5595</v>
      </c>
    </row>
    <row r="4427" spans="1:2" x14ac:dyDescent="0.25">
      <c r="A4427" s="62">
        <v>31111717</v>
      </c>
      <c r="B4427" s="63" t="s">
        <v>17270</v>
      </c>
    </row>
    <row r="4428" spans="1:2" x14ac:dyDescent="0.25">
      <c r="A4428" s="62">
        <v>31121001</v>
      </c>
      <c r="B4428" s="63" t="s">
        <v>6811</v>
      </c>
    </row>
    <row r="4429" spans="1:2" x14ac:dyDescent="0.25">
      <c r="A4429" s="62">
        <v>31121002</v>
      </c>
      <c r="B4429" s="63" t="s">
        <v>5625</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16697</v>
      </c>
    </row>
    <row r="4437" spans="1:2" x14ac:dyDescent="0.25">
      <c r="A4437" s="62">
        <v>31121010</v>
      </c>
      <c r="B4437" s="63" t="s">
        <v>7988</v>
      </c>
    </row>
    <row r="4438" spans="1:2" x14ac:dyDescent="0.25">
      <c r="A4438" s="62">
        <v>31121011</v>
      </c>
      <c r="B4438" s="63" t="s">
        <v>13787</v>
      </c>
    </row>
    <row r="4439" spans="1:2" x14ac:dyDescent="0.25">
      <c r="A4439" s="62">
        <v>31121012</v>
      </c>
      <c r="B4439" s="63" t="s">
        <v>15504</v>
      </c>
    </row>
    <row r="4440" spans="1:2" x14ac:dyDescent="0.25">
      <c r="A4440" s="62">
        <v>31121013</v>
      </c>
      <c r="B4440" s="63" t="s">
        <v>7663</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13296</v>
      </c>
    </row>
    <row r="4457" spans="1:2" x14ac:dyDescent="0.25">
      <c r="A4457" s="62">
        <v>31121111</v>
      </c>
      <c r="B4457" s="63" t="s">
        <v>7848</v>
      </c>
    </row>
    <row r="4458" spans="1:2" x14ac:dyDescent="0.25">
      <c r="A4458" s="62">
        <v>31121112</v>
      </c>
      <c r="B4458" s="63" t="s">
        <v>14565</v>
      </c>
    </row>
    <row r="4459" spans="1:2" x14ac:dyDescent="0.25">
      <c r="A4459" s="62">
        <v>31121113</v>
      </c>
      <c r="B4459" s="63" t="s">
        <v>17356</v>
      </c>
    </row>
    <row r="4460" spans="1:2" x14ac:dyDescent="0.25">
      <c r="A4460" s="62">
        <v>31121114</v>
      </c>
      <c r="B4460" s="63" t="s">
        <v>15470</v>
      </c>
    </row>
    <row r="4461" spans="1:2" x14ac:dyDescent="0.25">
      <c r="A4461" s="62">
        <v>31121115</v>
      </c>
      <c r="B4461" s="63" t="s">
        <v>8483</v>
      </c>
    </row>
    <row r="4462" spans="1:2" x14ac:dyDescent="0.25">
      <c r="A4462" s="62">
        <v>31121116</v>
      </c>
      <c r="B4462" s="63" t="s">
        <v>10908</v>
      </c>
    </row>
    <row r="4463" spans="1:2" x14ac:dyDescent="0.25">
      <c r="A4463" s="62">
        <v>31121117</v>
      </c>
      <c r="B4463" s="63" t="s">
        <v>4900</v>
      </c>
    </row>
    <row r="4464" spans="1:2" x14ac:dyDescent="0.25">
      <c r="A4464" s="62">
        <v>31121118</v>
      </c>
      <c r="B4464" s="63" t="s">
        <v>10739</v>
      </c>
    </row>
    <row r="4465" spans="1:2" x14ac:dyDescent="0.25">
      <c r="A4465" s="62">
        <v>31121119</v>
      </c>
      <c r="B4465" s="63" t="s">
        <v>17226</v>
      </c>
    </row>
    <row r="4466" spans="1:2" x14ac:dyDescent="0.25">
      <c r="A4466" s="62">
        <v>31121201</v>
      </c>
      <c r="B4466" s="63" t="s">
        <v>13900</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7509</v>
      </c>
    </row>
    <row r="4473" spans="1:2" x14ac:dyDescent="0.25">
      <c r="A4473" s="62">
        <v>31121208</v>
      </c>
      <c r="B4473" s="63" t="s">
        <v>2239</v>
      </c>
    </row>
    <row r="4474" spans="1:2" x14ac:dyDescent="0.25">
      <c r="A4474" s="62">
        <v>31121209</v>
      </c>
      <c r="B4474" s="63" t="s">
        <v>14712</v>
      </c>
    </row>
    <row r="4475" spans="1:2" x14ac:dyDescent="0.25">
      <c r="A4475" s="62">
        <v>31121210</v>
      </c>
      <c r="B4475" s="63" t="s">
        <v>7439</v>
      </c>
    </row>
    <row r="4476" spans="1:2" x14ac:dyDescent="0.25">
      <c r="A4476" s="62">
        <v>31121211</v>
      </c>
      <c r="B4476" s="63" t="s">
        <v>5281</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6259</v>
      </c>
    </row>
    <row r="4481" spans="1:2" x14ac:dyDescent="0.25">
      <c r="A4481" s="62">
        <v>31121216</v>
      </c>
      <c r="B4481" s="63" t="s">
        <v>2308</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5467</v>
      </c>
    </row>
    <row r="4488" spans="1:2" x14ac:dyDescent="0.25">
      <c r="A4488" s="62">
        <v>31121304</v>
      </c>
      <c r="B4488" s="63" t="s">
        <v>4777</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13125</v>
      </c>
    </row>
    <row r="4498" spans="1:2" x14ac:dyDescent="0.25">
      <c r="A4498" s="62">
        <v>31121314</v>
      </c>
      <c r="B4498" s="63" t="s">
        <v>3344</v>
      </c>
    </row>
    <row r="4499" spans="1:2" x14ac:dyDescent="0.25">
      <c r="A4499" s="62">
        <v>31121315</v>
      </c>
      <c r="B4499" s="63" t="s">
        <v>17100</v>
      </c>
    </row>
    <row r="4500" spans="1:2" x14ac:dyDescent="0.25">
      <c r="A4500" s="62">
        <v>31121316</v>
      </c>
      <c r="B4500" s="63" t="s">
        <v>10683</v>
      </c>
    </row>
    <row r="4501" spans="1:2" x14ac:dyDescent="0.25">
      <c r="A4501" s="62">
        <v>31121317</v>
      </c>
      <c r="B4501" s="63" t="s">
        <v>4827</v>
      </c>
    </row>
    <row r="4502" spans="1:2" x14ac:dyDescent="0.25">
      <c r="A4502" s="62">
        <v>31121318</v>
      </c>
      <c r="B4502" s="63" t="s">
        <v>13143</v>
      </c>
    </row>
    <row r="4503" spans="1:2" x14ac:dyDescent="0.25">
      <c r="A4503" s="62">
        <v>31121319</v>
      </c>
      <c r="B4503" s="63" t="s">
        <v>8027</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17143</v>
      </c>
    </row>
    <row r="4513" spans="1:2" x14ac:dyDescent="0.25">
      <c r="A4513" s="62">
        <v>31121410</v>
      </c>
      <c r="B4513" s="63" t="s">
        <v>9790</v>
      </c>
    </row>
    <row r="4514" spans="1:2" x14ac:dyDescent="0.25">
      <c r="A4514" s="62">
        <v>31121411</v>
      </c>
      <c r="B4514" s="63" t="s">
        <v>3562</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14607</v>
      </c>
    </row>
    <row r="4529" spans="1:2" x14ac:dyDescent="0.25">
      <c r="A4529" s="62">
        <v>31121507</v>
      </c>
      <c r="B4529" s="63" t="s">
        <v>17922</v>
      </c>
    </row>
    <row r="4530" spans="1:2" x14ac:dyDescent="0.25">
      <c r="A4530" s="62">
        <v>31121508</v>
      </c>
      <c r="B4530" s="63" t="s">
        <v>5153</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13563</v>
      </c>
    </row>
    <row r="4535" spans="1:2" x14ac:dyDescent="0.25">
      <c r="A4535" s="62">
        <v>31121513</v>
      </c>
      <c r="B4535" s="63" t="s">
        <v>4427</v>
      </c>
    </row>
    <row r="4536" spans="1:2" x14ac:dyDescent="0.25">
      <c r="A4536" s="62">
        <v>31121514</v>
      </c>
      <c r="B4536" s="63" t="s">
        <v>17237</v>
      </c>
    </row>
    <row r="4537" spans="1:2" x14ac:dyDescent="0.25">
      <c r="A4537" s="62">
        <v>31121515</v>
      </c>
      <c r="B4537" s="63" t="s">
        <v>14194</v>
      </c>
    </row>
    <row r="4538" spans="1:2" x14ac:dyDescent="0.25">
      <c r="A4538" s="62">
        <v>31121516</v>
      </c>
      <c r="B4538" s="63" t="s">
        <v>10825</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13100</v>
      </c>
    </row>
    <row r="4547" spans="1:2" x14ac:dyDescent="0.25">
      <c r="A4547" s="62">
        <v>31121606</v>
      </c>
      <c r="B4547" s="63" t="s">
        <v>2030</v>
      </c>
    </row>
    <row r="4548" spans="1:2" x14ac:dyDescent="0.25">
      <c r="A4548" s="62">
        <v>31121607</v>
      </c>
      <c r="B4548" s="63" t="s">
        <v>6083</v>
      </c>
    </row>
    <row r="4549" spans="1:2" x14ac:dyDescent="0.25">
      <c r="A4549" s="62">
        <v>31121608</v>
      </c>
      <c r="B4549" s="63" t="s">
        <v>9686</v>
      </c>
    </row>
    <row r="4550" spans="1:2" x14ac:dyDescent="0.25">
      <c r="A4550" s="62">
        <v>31121609</v>
      </c>
      <c r="B4550" s="63" t="s">
        <v>3799</v>
      </c>
    </row>
    <row r="4551" spans="1:2" x14ac:dyDescent="0.25">
      <c r="A4551" s="62">
        <v>31121610</v>
      </c>
      <c r="B4551" s="63" t="s">
        <v>14954</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16659</v>
      </c>
    </row>
    <row r="4558" spans="1:2" x14ac:dyDescent="0.25">
      <c r="A4558" s="62">
        <v>31121702</v>
      </c>
      <c r="B4558" s="63" t="s">
        <v>5919</v>
      </c>
    </row>
    <row r="4559" spans="1:2" x14ac:dyDescent="0.25">
      <c r="A4559" s="62">
        <v>31121703</v>
      </c>
      <c r="B4559" s="63" t="s">
        <v>13380</v>
      </c>
    </row>
    <row r="4560" spans="1:2" x14ac:dyDescent="0.25">
      <c r="A4560" s="62">
        <v>31121704</v>
      </c>
      <c r="B4560" s="63" t="s">
        <v>14269</v>
      </c>
    </row>
    <row r="4561" spans="1:2" x14ac:dyDescent="0.25">
      <c r="A4561" s="62">
        <v>31121705</v>
      </c>
      <c r="B4561" s="63" t="s">
        <v>13126</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5621</v>
      </c>
    </row>
    <row r="4575" spans="1:2" x14ac:dyDescent="0.25">
      <c r="A4575" s="62">
        <v>31121719</v>
      </c>
      <c r="B4575" s="63" t="s">
        <v>3045</v>
      </c>
    </row>
    <row r="4576" spans="1:2" x14ac:dyDescent="0.25">
      <c r="A4576" s="62">
        <v>31121801</v>
      </c>
      <c r="B4576" s="63" t="s">
        <v>4548</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2999</v>
      </c>
    </row>
    <row r="4583" spans="1:2" x14ac:dyDescent="0.25">
      <c r="A4583" s="62">
        <v>31121808</v>
      </c>
      <c r="B4583" s="63" t="s">
        <v>5110</v>
      </c>
    </row>
    <row r="4584" spans="1:2" x14ac:dyDescent="0.25">
      <c r="A4584" s="62">
        <v>31121809</v>
      </c>
      <c r="B4584" s="63" t="s">
        <v>9441</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18194</v>
      </c>
    </row>
    <row r="4589" spans="1:2" x14ac:dyDescent="0.25">
      <c r="A4589" s="62">
        <v>31121814</v>
      </c>
      <c r="B4589" s="63" t="s">
        <v>5982</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3488</v>
      </c>
    </row>
    <row r="4594" spans="1:2" x14ac:dyDescent="0.25">
      <c r="A4594" s="62">
        <v>31121819</v>
      </c>
      <c r="B4594" s="63" t="s">
        <v>7990</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2944</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4861</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13284</v>
      </c>
    </row>
    <row r="4607" spans="1:2" x14ac:dyDescent="0.25">
      <c r="A4607" s="62">
        <v>31121913</v>
      </c>
      <c r="B4607" s="63" t="s">
        <v>16559</v>
      </c>
    </row>
    <row r="4608" spans="1:2" x14ac:dyDescent="0.25">
      <c r="A4608" s="62">
        <v>31121914</v>
      </c>
      <c r="B4608" s="63" t="s">
        <v>8675</v>
      </c>
    </row>
    <row r="4609" spans="1:2" x14ac:dyDescent="0.25">
      <c r="A4609" s="62">
        <v>31121915</v>
      </c>
      <c r="B4609" s="63" t="s">
        <v>7442</v>
      </c>
    </row>
    <row r="4610" spans="1:2" x14ac:dyDescent="0.25">
      <c r="A4610" s="62">
        <v>31121916</v>
      </c>
      <c r="B4610" s="63" t="s">
        <v>10028</v>
      </c>
    </row>
    <row r="4611" spans="1:2" x14ac:dyDescent="0.25">
      <c r="A4611" s="62">
        <v>31121917</v>
      </c>
      <c r="B4611" s="63" t="s">
        <v>2580</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14833</v>
      </c>
    </row>
    <row r="4619" spans="1:2" x14ac:dyDescent="0.25">
      <c r="A4619" s="62">
        <v>31131506</v>
      </c>
      <c r="B4619" s="63" t="s">
        <v>14199</v>
      </c>
    </row>
    <row r="4620" spans="1:2" x14ac:dyDescent="0.25">
      <c r="A4620" s="62">
        <v>31131507</v>
      </c>
      <c r="B4620" s="63" t="s">
        <v>12910</v>
      </c>
    </row>
    <row r="4621" spans="1:2" x14ac:dyDescent="0.25">
      <c r="A4621" s="62">
        <v>31131508</v>
      </c>
      <c r="B4621" s="63" t="s">
        <v>2953</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2636</v>
      </c>
    </row>
    <row r="4626" spans="1:2" x14ac:dyDescent="0.25">
      <c r="A4626" s="62">
        <v>31131513</v>
      </c>
      <c r="B4626" s="63" t="s">
        <v>6348</v>
      </c>
    </row>
    <row r="4627" spans="1:2" x14ac:dyDescent="0.25">
      <c r="A4627" s="62">
        <v>31131514</v>
      </c>
      <c r="B4627" s="63" t="s">
        <v>4805</v>
      </c>
    </row>
    <row r="4628" spans="1:2" x14ac:dyDescent="0.25">
      <c r="A4628" s="62">
        <v>31131515</v>
      </c>
      <c r="B4628" s="63" t="s">
        <v>10758</v>
      </c>
    </row>
    <row r="4629" spans="1:2" x14ac:dyDescent="0.25">
      <c r="A4629" s="62">
        <v>31131516</v>
      </c>
      <c r="B4629" s="63" t="s">
        <v>2160</v>
      </c>
    </row>
    <row r="4630" spans="1:2" x14ac:dyDescent="0.25">
      <c r="A4630" s="62">
        <v>31131601</v>
      </c>
      <c r="B4630" s="63" t="s">
        <v>3139</v>
      </c>
    </row>
    <row r="4631" spans="1:2" x14ac:dyDescent="0.25">
      <c r="A4631" s="62">
        <v>31131602</v>
      </c>
      <c r="B4631" s="63" t="s">
        <v>6967</v>
      </c>
    </row>
    <row r="4632" spans="1:2" x14ac:dyDescent="0.25">
      <c r="A4632" s="62">
        <v>31131603</v>
      </c>
      <c r="B4632" s="63" t="s">
        <v>2482</v>
      </c>
    </row>
    <row r="4633" spans="1:2" x14ac:dyDescent="0.25">
      <c r="A4633" s="62">
        <v>31131604</v>
      </c>
      <c r="B4633" s="63" t="s">
        <v>14052</v>
      </c>
    </row>
    <row r="4634" spans="1:2" x14ac:dyDescent="0.25">
      <c r="A4634" s="62">
        <v>31131605</v>
      </c>
      <c r="B4634" s="63" t="s">
        <v>11990</v>
      </c>
    </row>
    <row r="4635" spans="1:2" x14ac:dyDescent="0.25">
      <c r="A4635" s="62">
        <v>31131606</v>
      </c>
      <c r="B4635" s="63" t="s">
        <v>15590</v>
      </c>
    </row>
    <row r="4636" spans="1:2" x14ac:dyDescent="0.25">
      <c r="A4636" s="62">
        <v>31131607</v>
      </c>
      <c r="B4636" s="63" t="s">
        <v>5582</v>
      </c>
    </row>
    <row r="4637" spans="1:2" x14ac:dyDescent="0.25">
      <c r="A4637" s="62">
        <v>31131608</v>
      </c>
      <c r="B4637" s="63" t="s">
        <v>4088</v>
      </c>
    </row>
    <row r="4638" spans="1:2" x14ac:dyDescent="0.25">
      <c r="A4638" s="62">
        <v>31131609</v>
      </c>
      <c r="B4638" s="63" t="s">
        <v>13313</v>
      </c>
    </row>
    <row r="4639" spans="1:2" x14ac:dyDescent="0.25">
      <c r="A4639" s="62">
        <v>31131610</v>
      </c>
      <c r="B4639" s="63" t="s">
        <v>5171</v>
      </c>
    </row>
    <row r="4640" spans="1:2" x14ac:dyDescent="0.25">
      <c r="A4640" s="62">
        <v>31131611</v>
      </c>
      <c r="B4640" s="63" t="s">
        <v>11848</v>
      </c>
    </row>
    <row r="4641" spans="1:2" x14ac:dyDescent="0.25">
      <c r="A4641" s="62">
        <v>31131612</v>
      </c>
      <c r="B4641" s="63" t="s">
        <v>2602</v>
      </c>
    </row>
    <row r="4642" spans="1:2" x14ac:dyDescent="0.25">
      <c r="A4642" s="62">
        <v>31131613</v>
      </c>
      <c r="B4642" s="63" t="s">
        <v>5766</v>
      </c>
    </row>
    <row r="4643" spans="1:2" x14ac:dyDescent="0.25">
      <c r="A4643" s="62">
        <v>31131614</v>
      </c>
      <c r="B4643" s="63" t="s">
        <v>8814</v>
      </c>
    </row>
    <row r="4644" spans="1:2" x14ac:dyDescent="0.25">
      <c r="A4644" s="62">
        <v>31131615</v>
      </c>
      <c r="B4644" s="63" t="s">
        <v>5466</v>
      </c>
    </row>
    <row r="4645" spans="1:2" x14ac:dyDescent="0.25">
      <c r="A4645" s="62">
        <v>31131616</v>
      </c>
      <c r="B4645" s="63" t="s">
        <v>1966</v>
      </c>
    </row>
    <row r="4646" spans="1:2" x14ac:dyDescent="0.25">
      <c r="A4646" s="62">
        <v>31131701</v>
      </c>
      <c r="B4646" s="63" t="s">
        <v>5331</v>
      </c>
    </row>
    <row r="4647" spans="1:2" x14ac:dyDescent="0.25">
      <c r="A4647" s="62">
        <v>31131702</v>
      </c>
      <c r="B4647" s="63" t="s">
        <v>6228</v>
      </c>
    </row>
    <row r="4648" spans="1:2" x14ac:dyDescent="0.25">
      <c r="A4648" s="62">
        <v>31131703</v>
      </c>
      <c r="B4648" s="63" t="s">
        <v>806</v>
      </c>
    </row>
    <row r="4649" spans="1:2" x14ac:dyDescent="0.25">
      <c r="A4649" s="62">
        <v>31131704</v>
      </c>
      <c r="B4649" s="63" t="s">
        <v>18460</v>
      </c>
    </row>
    <row r="4650" spans="1:2" x14ac:dyDescent="0.25">
      <c r="A4650" s="62">
        <v>31131705</v>
      </c>
      <c r="B4650" s="63" t="s">
        <v>13771</v>
      </c>
    </row>
    <row r="4651" spans="1:2" x14ac:dyDescent="0.25">
      <c r="A4651" s="62">
        <v>31131706</v>
      </c>
      <c r="B4651" s="63" t="s">
        <v>10796</v>
      </c>
    </row>
    <row r="4652" spans="1:2" x14ac:dyDescent="0.25">
      <c r="A4652" s="62">
        <v>31131707</v>
      </c>
      <c r="B4652" s="63" t="s">
        <v>5671</v>
      </c>
    </row>
    <row r="4653" spans="1:2" x14ac:dyDescent="0.25">
      <c r="A4653" s="62">
        <v>31131708</v>
      </c>
      <c r="B4653" s="63" t="s">
        <v>17458</v>
      </c>
    </row>
    <row r="4654" spans="1:2" x14ac:dyDescent="0.25">
      <c r="A4654" s="62">
        <v>31131709</v>
      </c>
      <c r="B4654" s="63" t="s">
        <v>8784</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8689</v>
      </c>
    </row>
    <row r="4659" spans="1:2" x14ac:dyDescent="0.25">
      <c r="A4659" s="62">
        <v>31131714</v>
      </c>
      <c r="B4659" s="63" t="s">
        <v>14467</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11048</v>
      </c>
    </row>
    <row r="4667" spans="1:2" x14ac:dyDescent="0.25">
      <c r="A4667" s="62">
        <v>31131806</v>
      </c>
      <c r="B4667" s="63" t="s">
        <v>7626</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4023</v>
      </c>
    </row>
    <row r="4672" spans="1:2" x14ac:dyDescent="0.25">
      <c r="A4672" s="62">
        <v>31131811</v>
      </c>
      <c r="B4672" s="63" t="s">
        <v>12447</v>
      </c>
    </row>
    <row r="4673" spans="1:2" x14ac:dyDescent="0.25">
      <c r="A4673" s="62">
        <v>31131812</v>
      </c>
      <c r="B4673" s="63" t="s">
        <v>8208</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3859</v>
      </c>
    </row>
    <row r="4680" spans="1:2" x14ac:dyDescent="0.25">
      <c r="A4680" s="62">
        <v>31131901</v>
      </c>
      <c r="B4680" s="63" t="s">
        <v>1335</v>
      </c>
    </row>
    <row r="4681" spans="1:2" x14ac:dyDescent="0.25">
      <c r="A4681" s="62">
        <v>31131902</v>
      </c>
      <c r="B4681" s="63" t="s">
        <v>7675</v>
      </c>
    </row>
    <row r="4682" spans="1:2" x14ac:dyDescent="0.25">
      <c r="A4682" s="62">
        <v>31131903</v>
      </c>
      <c r="B4682" s="63" t="s">
        <v>5624</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4998</v>
      </c>
    </row>
    <row r="4687" spans="1:2" x14ac:dyDescent="0.25">
      <c r="A4687" s="62">
        <v>31131908</v>
      </c>
      <c r="B4687" s="63" t="s">
        <v>16265</v>
      </c>
    </row>
    <row r="4688" spans="1:2" x14ac:dyDescent="0.25">
      <c r="A4688" s="62">
        <v>31131909</v>
      </c>
      <c r="B4688" s="63" t="s">
        <v>8698</v>
      </c>
    </row>
    <row r="4689" spans="1:2" x14ac:dyDescent="0.25">
      <c r="A4689" s="62">
        <v>31131910</v>
      </c>
      <c r="B4689" s="63" t="s">
        <v>16548</v>
      </c>
    </row>
    <row r="4690" spans="1:2" x14ac:dyDescent="0.25">
      <c r="A4690" s="62">
        <v>31131911</v>
      </c>
      <c r="B4690" s="63" t="s">
        <v>9661</v>
      </c>
    </row>
    <row r="4691" spans="1:2" x14ac:dyDescent="0.25">
      <c r="A4691" s="62">
        <v>31131912</v>
      </c>
      <c r="B4691" s="63" t="s">
        <v>14947</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15039</v>
      </c>
    </row>
    <row r="4697" spans="1:2" x14ac:dyDescent="0.25">
      <c r="A4697" s="62">
        <v>31132002</v>
      </c>
      <c r="B4697" s="63" t="s">
        <v>12317</v>
      </c>
    </row>
    <row r="4698" spans="1:2" x14ac:dyDescent="0.25">
      <c r="A4698" s="62">
        <v>31141501</v>
      </c>
      <c r="B4698" s="63" t="s">
        <v>13733</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11886</v>
      </c>
    </row>
    <row r="4707" spans="1:2" x14ac:dyDescent="0.25">
      <c r="A4707" s="62">
        <v>31141802</v>
      </c>
      <c r="B4707" s="63" t="s">
        <v>4689</v>
      </c>
    </row>
    <row r="4708" spans="1:2" x14ac:dyDescent="0.25">
      <c r="A4708" s="62">
        <v>31151501</v>
      </c>
      <c r="B4708" s="63" t="s">
        <v>16307</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10923</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6658</v>
      </c>
    </row>
    <row r="4720" spans="1:2" x14ac:dyDescent="0.25">
      <c r="A4720" s="62">
        <v>31151605</v>
      </c>
      <c r="B4720" s="63" t="s">
        <v>15243</v>
      </c>
    </row>
    <row r="4721" spans="1:2" x14ac:dyDescent="0.25">
      <c r="A4721" s="62">
        <v>31151606</v>
      </c>
      <c r="B4721" s="63" t="s">
        <v>3118</v>
      </c>
    </row>
    <row r="4722" spans="1:2" x14ac:dyDescent="0.25">
      <c r="A4722" s="62">
        <v>31151607</v>
      </c>
      <c r="B4722" s="63" t="s">
        <v>11553</v>
      </c>
    </row>
    <row r="4723" spans="1:2" x14ac:dyDescent="0.25">
      <c r="A4723" s="62">
        <v>31151608</v>
      </c>
      <c r="B4723" s="63" t="s">
        <v>16856</v>
      </c>
    </row>
    <row r="4724" spans="1:2" x14ac:dyDescent="0.25">
      <c r="A4724" s="62">
        <v>31151609</v>
      </c>
      <c r="B4724" s="63" t="s">
        <v>14517</v>
      </c>
    </row>
    <row r="4725" spans="1:2" x14ac:dyDescent="0.25">
      <c r="A4725" s="62">
        <v>31151702</v>
      </c>
      <c r="B4725" s="63" t="s">
        <v>3778</v>
      </c>
    </row>
    <row r="4726" spans="1:2" x14ac:dyDescent="0.25">
      <c r="A4726" s="62">
        <v>31151703</v>
      </c>
      <c r="B4726" s="63" t="s">
        <v>5339</v>
      </c>
    </row>
    <row r="4727" spans="1:2" x14ac:dyDescent="0.25">
      <c r="A4727" s="62">
        <v>31151704</v>
      </c>
      <c r="B4727" s="63" t="s">
        <v>3769</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3014</v>
      </c>
    </row>
    <row r="4732" spans="1:2" x14ac:dyDescent="0.25">
      <c r="A4732" s="62">
        <v>31151804</v>
      </c>
      <c r="B4732" s="63" t="s">
        <v>17098</v>
      </c>
    </row>
    <row r="4733" spans="1:2" x14ac:dyDescent="0.25">
      <c r="A4733" s="62">
        <v>31151901</v>
      </c>
      <c r="B4733" s="63" t="s">
        <v>8628</v>
      </c>
    </row>
    <row r="4734" spans="1:2" x14ac:dyDescent="0.25">
      <c r="A4734" s="62">
        <v>31151902</v>
      </c>
      <c r="B4734" s="63" t="s">
        <v>4806</v>
      </c>
    </row>
    <row r="4735" spans="1:2" x14ac:dyDescent="0.25">
      <c r="A4735" s="62">
        <v>31151903</v>
      </c>
      <c r="B4735" s="63" t="s">
        <v>15995</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3322</v>
      </c>
    </row>
    <row r="4753" spans="1:2" x14ac:dyDescent="0.25">
      <c r="A4753" s="62">
        <v>31161514</v>
      </c>
      <c r="B4753" s="63" t="s">
        <v>13046</v>
      </c>
    </row>
    <row r="4754" spans="1:2" x14ac:dyDescent="0.25">
      <c r="A4754" s="62">
        <v>31161516</v>
      </c>
      <c r="B4754" s="63" t="s">
        <v>7706</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14245</v>
      </c>
    </row>
    <row r="4761" spans="1:2" x14ac:dyDescent="0.25">
      <c r="A4761" s="62">
        <v>31161605</v>
      </c>
      <c r="B4761" s="63" t="s">
        <v>11008</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9843</v>
      </c>
    </row>
    <row r="4766" spans="1:2" x14ac:dyDescent="0.25">
      <c r="A4766" s="62">
        <v>31161610</v>
      </c>
      <c r="B4766" s="63" t="s">
        <v>2642</v>
      </c>
    </row>
    <row r="4767" spans="1:2" x14ac:dyDescent="0.25">
      <c r="A4767" s="62">
        <v>31161611</v>
      </c>
      <c r="B4767" s="63" t="s">
        <v>10690</v>
      </c>
    </row>
    <row r="4768" spans="1:2" x14ac:dyDescent="0.25">
      <c r="A4768" s="62">
        <v>31161612</v>
      </c>
      <c r="B4768" s="63" t="s">
        <v>16847</v>
      </c>
    </row>
    <row r="4769" spans="1:2" x14ac:dyDescent="0.25">
      <c r="A4769" s="62">
        <v>31161613</v>
      </c>
      <c r="B4769" s="63" t="s">
        <v>4969</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13748</v>
      </c>
    </row>
    <row r="4774" spans="1:2" x14ac:dyDescent="0.25">
      <c r="A4774" s="62">
        <v>31161619</v>
      </c>
      <c r="B4774" s="63" t="s">
        <v>16492</v>
      </c>
    </row>
    <row r="4775" spans="1:2" x14ac:dyDescent="0.25">
      <c r="A4775" s="62">
        <v>31161620</v>
      </c>
      <c r="B4775" s="63" t="s">
        <v>3451</v>
      </c>
    </row>
    <row r="4776" spans="1:2" x14ac:dyDescent="0.25">
      <c r="A4776" s="62">
        <v>31161621</v>
      </c>
      <c r="B4776" s="63" t="s">
        <v>5388</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15199</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11464</v>
      </c>
    </row>
    <row r="4793" spans="1:2" x14ac:dyDescent="0.25">
      <c r="A4793" s="62">
        <v>31161718</v>
      </c>
      <c r="B4793" s="63" t="s">
        <v>5036</v>
      </c>
    </row>
    <row r="4794" spans="1:2" x14ac:dyDescent="0.25">
      <c r="A4794" s="62">
        <v>31161719</v>
      </c>
      <c r="B4794" s="63" t="s">
        <v>14862</v>
      </c>
    </row>
    <row r="4795" spans="1:2" x14ac:dyDescent="0.25">
      <c r="A4795" s="62">
        <v>31161720</v>
      </c>
      <c r="B4795" s="63" t="s">
        <v>7608</v>
      </c>
    </row>
    <row r="4796" spans="1:2" x14ac:dyDescent="0.25">
      <c r="A4796" s="62">
        <v>31161721</v>
      </c>
      <c r="B4796" s="63" t="s">
        <v>5095</v>
      </c>
    </row>
    <row r="4797" spans="1:2" x14ac:dyDescent="0.25">
      <c r="A4797" s="62">
        <v>31161722</v>
      </c>
      <c r="B4797" s="63" t="s">
        <v>9448</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10340</v>
      </c>
    </row>
    <row r="4802" spans="1:2" x14ac:dyDescent="0.25">
      <c r="A4802" s="62">
        <v>31161727</v>
      </c>
      <c r="B4802" s="63" t="s">
        <v>2981</v>
      </c>
    </row>
    <row r="4803" spans="1:2" x14ac:dyDescent="0.25">
      <c r="A4803" s="62">
        <v>31161728</v>
      </c>
      <c r="B4803" s="63" t="s">
        <v>9453</v>
      </c>
    </row>
    <row r="4804" spans="1:2" x14ac:dyDescent="0.25">
      <c r="A4804" s="62">
        <v>31161729</v>
      </c>
      <c r="B4804" s="63" t="s">
        <v>5425</v>
      </c>
    </row>
    <row r="4805" spans="1:2" x14ac:dyDescent="0.25">
      <c r="A4805" s="62">
        <v>31161730</v>
      </c>
      <c r="B4805" s="63" t="s">
        <v>17943</v>
      </c>
    </row>
    <row r="4806" spans="1:2" x14ac:dyDescent="0.25">
      <c r="A4806" s="62">
        <v>31161731</v>
      </c>
      <c r="B4806" s="63" t="s">
        <v>13923</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4260</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14636</v>
      </c>
    </row>
    <row r="4822" spans="1:2" x14ac:dyDescent="0.25">
      <c r="A4822" s="62">
        <v>31161816</v>
      </c>
      <c r="B4822" s="63" t="s">
        <v>8310</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4215</v>
      </c>
    </row>
    <row r="4827" spans="1:2" x14ac:dyDescent="0.25">
      <c r="A4827" s="62">
        <v>31161901</v>
      </c>
      <c r="B4827" s="63" t="s">
        <v>2916</v>
      </c>
    </row>
    <row r="4828" spans="1:2" x14ac:dyDescent="0.25">
      <c r="A4828" s="62">
        <v>31161902</v>
      </c>
      <c r="B4828" s="63" t="s">
        <v>12385</v>
      </c>
    </row>
    <row r="4829" spans="1:2" x14ac:dyDescent="0.25">
      <c r="A4829" s="62">
        <v>31161903</v>
      </c>
      <c r="B4829" s="63" t="s">
        <v>8579</v>
      </c>
    </row>
    <row r="4830" spans="1:2" x14ac:dyDescent="0.25">
      <c r="A4830" s="62">
        <v>31161904</v>
      </c>
      <c r="B4830" s="63" t="s">
        <v>8990</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13765</v>
      </c>
    </row>
    <row r="4835" spans="1:2" x14ac:dyDescent="0.25">
      <c r="A4835" s="62">
        <v>31162001</v>
      </c>
      <c r="B4835" s="63" t="s">
        <v>16959</v>
      </c>
    </row>
    <row r="4836" spans="1:2" x14ac:dyDescent="0.25">
      <c r="A4836" s="62">
        <v>31162002</v>
      </c>
      <c r="B4836" s="63" t="s">
        <v>2045</v>
      </c>
    </row>
    <row r="4837" spans="1:2" x14ac:dyDescent="0.25">
      <c r="A4837" s="62">
        <v>31162003</v>
      </c>
      <c r="B4837" s="63" t="s">
        <v>13838</v>
      </c>
    </row>
    <row r="4838" spans="1:2" x14ac:dyDescent="0.25">
      <c r="A4838" s="62">
        <v>31162004</v>
      </c>
      <c r="B4838" s="63" t="s">
        <v>6141</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2750</v>
      </c>
    </row>
    <row r="4844" spans="1:2" x14ac:dyDescent="0.25">
      <c r="A4844" s="62">
        <v>31162102</v>
      </c>
      <c r="B4844" s="63" t="s">
        <v>6616</v>
      </c>
    </row>
    <row r="4845" spans="1:2" x14ac:dyDescent="0.25">
      <c r="A4845" s="62">
        <v>31162103</v>
      </c>
      <c r="B4845" s="63" t="s">
        <v>6071</v>
      </c>
    </row>
    <row r="4846" spans="1:2" x14ac:dyDescent="0.25">
      <c r="A4846" s="62">
        <v>31162104</v>
      </c>
      <c r="B4846" s="63" t="s">
        <v>15476</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10199</v>
      </c>
    </row>
    <row r="4853" spans="1:2" x14ac:dyDescent="0.25">
      <c r="A4853" s="62">
        <v>31162203</v>
      </c>
      <c r="B4853" s="63" t="s">
        <v>13477</v>
      </c>
    </row>
    <row r="4854" spans="1:2" x14ac:dyDescent="0.25">
      <c r="A4854" s="62">
        <v>31162204</v>
      </c>
      <c r="B4854" s="63" t="s">
        <v>14101</v>
      </c>
    </row>
    <row r="4855" spans="1:2" x14ac:dyDescent="0.25">
      <c r="A4855" s="62">
        <v>31162205</v>
      </c>
      <c r="B4855" s="63" t="s">
        <v>7208</v>
      </c>
    </row>
    <row r="4856" spans="1:2" x14ac:dyDescent="0.25">
      <c r="A4856" s="62">
        <v>31162206</v>
      </c>
      <c r="B4856" s="63" t="s">
        <v>16155</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10507</v>
      </c>
    </row>
    <row r="4866" spans="1:2" x14ac:dyDescent="0.25">
      <c r="A4866" s="62">
        <v>31162307</v>
      </c>
      <c r="B4866" s="63" t="s">
        <v>10249</v>
      </c>
    </row>
    <row r="4867" spans="1:2" x14ac:dyDescent="0.25">
      <c r="A4867" s="62">
        <v>31162308</v>
      </c>
      <c r="B4867" s="63" t="s">
        <v>4071</v>
      </c>
    </row>
    <row r="4868" spans="1:2" x14ac:dyDescent="0.25">
      <c r="A4868" s="62">
        <v>31162309</v>
      </c>
      <c r="B4868" s="63" t="s">
        <v>7959</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16263</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9884</v>
      </c>
    </row>
    <row r="4881" spans="1:2" x14ac:dyDescent="0.25">
      <c r="A4881" s="62">
        <v>31162410</v>
      </c>
      <c r="B4881" s="63" t="s">
        <v>5028</v>
      </c>
    </row>
    <row r="4882" spans="1:2" x14ac:dyDescent="0.25">
      <c r="A4882" s="62">
        <v>31162411</v>
      </c>
      <c r="B4882" s="63" t="s">
        <v>5433</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11609</v>
      </c>
    </row>
    <row r="4889" spans="1:2" x14ac:dyDescent="0.25">
      <c r="A4889" s="62">
        <v>31162418</v>
      </c>
      <c r="B4889" s="63" t="s">
        <v>14695</v>
      </c>
    </row>
    <row r="4890" spans="1:2" x14ac:dyDescent="0.25">
      <c r="A4890" s="62">
        <v>31162501</v>
      </c>
      <c r="B4890" s="63" t="s">
        <v>4702</v>
      </c>
    </row>
    <row r="4891" spans="1:2" x14ac:dyDescent="0.25">
      <c r="A4891" s="62">
        <v>31162502</v>
      </c>
      <c r="B4891" s="63" t="s">
        <v>5257</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8757</v>
      </c>
    </row>
    <row r="4896" spans="1:2" x14ac:dyDescent="0.25">
      <c r="A4896" s="62">
        <v>31162507</v>
      </c>
      <c r="B4896" s="63" t="s">
        <v>3857</v>
      </c>
    </row>
    <row r="4897" spans="1:2" x14ac:dyDescent="0.25">
      <c r="A4897" s="62">
        <v>31162601</v>
      </c>
      <c r="B4897" s="63" t="s">
        <v>6053</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13404</v>
      </c>
    </row>
    <row r="4906" spans="1:2" x14ac:dyDescent="0.25">
      <c r="A4906" s="62">
        <v>31162610</v>
      </c>
      <c r="B4906" s="63" t="s">
        <v>13208</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3534</v>
      </c>
    </row>
    <row r="4918" spans="1:2" x14ac:dyDescent="0.25">
      <c r="A4918" s="62">
        <v>31162807</v>
      </c>
      <c r="B4918" s="63" t="s">
        <v>4391</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8278</v>
      </c>
    </row>
    <row r="4924" spans="1:2" x14ac:dyDescent="0.25">
      <c r="A4924" s="62">
        <v>31162902</v>
      </c>
      <c r="B4924" s="63" t="s">
        <v>9937</v>
      </c>
    </row>
    <row r="4925" spans="1:2" x14ac:dyDescent="0.25">
      <c r="A4925" s="62">
        <v>31162903</v>
      </c>
      <c r="B4925" s="63" t="s">
        <v>14999</v>
      </c>
    </row>
    <row r="4926" spans="1:2" x14ac:dyDescent="0.25">
      <c r="A4926" s="62">
        <v>31162904</v>
      </c>
      <c r="B4926" s="63" t="s">
        <v>4595</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3804</v>
      </c>
    </row>
    <row r="4935" spans="1:2" x14ac:dyDescent="0.25">
      <c r="A4935" s="62">
        <v>31163102</v>
      </c>
      <c r="B4935" s="63" t="s">
        <v>5321</v>
      </c>
    </row>
    <row r="4936" spans="1:2" x14ac:dyDescent="0.25">
      <c r="A4936" s="62">
        <v>31163103</v>
      </c>
      <c r="B4936" s="63" t="s">
        <v>6597</v>
      </c>
    </row>
    <row r="4937" spans="1:2" x14ac:dyDescent="0.25">
      <c r="A4937" s="62">
        <v>31163201</v>
      </c>
      <c r="B4937" s="63" t="s">
        <v>16196</v>
      </c>
    </row>
    <row r="4938" spans="1:2" x14ac:dyDescent="0.25">
      <c r="A4938" s="62">
        <v>31163202</v>
      </c>
      <c r="B4938" s="63" t="s">
        <v>16036</v>
      </c>
    </row>
    <row r="4939" spans="1:2" x14ac:dyDescent="0.25">
      <c r="A4939" s="62">
        <v>31163203</v>
      </c>
      <c r="B4939" s="63" t="s">
        <v>2835</v>
      </c>
    </row>
    <row r="4940" spans="1:2" x14ac:dyDescent="0.25">
      <c r="A4940" s="62">
        <v>31163204</v>
      </c>
      <c r="B4940" s="63" t="s">
        <v>9884</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8823</v>
      </c>
    </row>
    <row r="4946" spans="1:2" x14ac:dyDescent="0.25">
      <c r="A4946" s="62">
        <v>31163211</v>
      </c>
      <c r="B4946" s="63" t="s">
        <v>5972</v>
      </c>
    </row>
    <row r="4947" spans="1:2" x14ac:dyDescent="0.25">
      <c r="A4947" s="62">
        <v>31163212</v>
      </c>
      <c r="B4947" s="63" t="s">
        <v>16367</v>
      </c>
    </row>
    <row r="4948" spans="1:2" x14ac:dyDescent="0.25">
      <c r="A4948" s="62">
        <v>31163213</v>
      </c>
      <c r="B4948" s="63" t="s">
        <v>11904</v>
      </c>
    </row>
    <row r="4949" spans="1:2" x14ac:dyDescent="0.25">
      <c r="A4949" s="62">
        <v>31163214</v>
      </c>
      <c r="B4949" s="63" t="s">
        <v>13182</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10793</v>
      </c>
    </row>
    <row r="4956" spans="1:2" x14ac:dyDescent="0.25">
      <c r="A4956" s="62">
        <v>31171505</v>
      </c>
      <c r="B4956" s="63" t="s">
        <v>6544</v>
      </c>
    </row>
    <row r="4957" spans="1:2" x14ac:dyDescent="0.25">
      <c r="A4957" s="62">
        <v>31171506</v>
      </c>
      <c r="B4957" s="63" t="s">
        <v>2771</v>
      </c>
    </row>
    <row r="4958" spans="1:2" x14ac:dyDescent="0.25">
      <c r="A4958" s="62">
        <v>31171507</v>
      </c>
      <c r="B4958" s="63" t="s">
        <v>6780</v>
      </c>
    </row>
    <row r="4959" spans="1:2" x14ac:dyDescent="0.25">
      <c r="A4959" s="62">
        <v>31171508</v>
      </c>
      <c r="B4959" s="63" t="s">
        <v>2059</v>
      </c>
    </row>
    <row r="4960" spans="1:2" x14ac:dyDescent="0.25">
      <c r="A4960" s="62">
        <v>31171509</v>
      </c>
      <c r="B4960" s="63" t="s">
        <v>10563</v>
      </c>
    </row>
    <row r="4961" spans="1:2" x14ac:dyDescent="0.25">
      <c r="A4961" s="62">
        <v>31171510</v>
      </c>
      <c r="B4961" s="63" t="s">
        <v>7426</v>
      </c>
    </row>
    <row r="4962" spans="1:2" x14ac:dyDescent="0.25">
      <c r="A4962" s="62">
        <v>31171511</v>
      </c>
      <c r="B4962" s="63" t="s">
        <v>12256</v>
      </c>
    </row>
    <row r="4963" spans="1:2" x14ac:dyDescent="0.25">
      <c r="A4963" s="62">
        <v>31171512</v>
      </c>
      <c r="B4963" s="63" t="s">
        <v>15865</v>
      </c>
    </row>
    <row r="4964" spans="1:2" x14ac:dyDescent="0.25">
      <c r="A4964" s="62">
        <v>31171513</v>
      </c>
      <c r="B4964" s="63" t="s">
        <v>14005</v>
      </c>
    </row>
    <row r="4965" spans="1:2" x14ac:dyDescent="0.25">
      <c r="A4965" s="62">
        <v>31171515</v>
      </c>
      <c r="B4965" s="63" t="s">
        <v>9421</v>
      </c>
    </row>
    <row r="4966" spans="1:2" x14ac:dyDescent="0.25">
      <c r="A4966" s="62">
        <v>31171516</v>
      </c>
      <c r="B4966" s="63" t="s">
        <v>9098</v>
      </c>
    </row>
    <row r="4967" spans="1:2" x14ac:dyDescent="0.25">
      <c r="A4967" s="62">
        <v>31171518</v>
      </c>
      <c r="B4967" s="63" t="s">
        <v>6344</v>
      </c>
    </row>
    <row r="4968" spans="1:2" x14ac:dyDescent="0.25">
      <c r="A4968" s="62">
        <v>31171519</v>
      </c>
      <c r="B4968" s="63" t="s">
        <v>2267</v>
      </c>
    </row>
    <row r="4969" spans="1:2" x14ac:dyDescent="0.25">
      <c r="A4969" s="62">
        <v>31171520</v>
      </c>
      <c r="B4969" s="63" t="s">
        <v>1878</v>
      </c>
    </row>
    <row r="4970" spans="1:2" x14ac:dyDescent="0.25">
      <c r="A4970" s="62">
        <v>31171521</v>
      </c>
      <c r="B4970" s="63" t="s">
        <v>9754</v>
      </c>
    </row>
    <row r="4971" spans="1:2" x14ac:dyDescent="0.25">
      <c r="A4971" s="62">
        <v>31171522</v>
      </c>
      <c r="B4971" s="63" t="s">
        <v>2252</v>
      </c>
    </row>
    <row r="4972" spans="1:2" x14ac:dyDescent="0.25">
      <c r="A4972" s="62">
        <v>31171523</v>
      </c>
      <c r="B4972" s="63" t="s">
        <v>13443</v>
      </c>
    </row>
    <row r="4973" spans="1:2" x14ac:dyDescent="0.25">
      <c r="A4973" s="62">
        <v>31171524</v>
      </c>
      <c r="B4973" s="63" t="s">
        <v>15268</v>
      </c>
    </row>
    <row r="4974" spans="1:2" x14ac:dyDescent="0.25">
      <c r="A4974" s="62">
        <v>31171525</v>
      </c>
      <c r="B4974" s="63" t="s">
        <v>16596</v>
      </c>
    </row>
    <row r="4975" spans="1:2" x14ac:dyDescent="0.25">
      <c r="A4975" s="62">
        <v>31171526</v>
      </c>
      <c r="B4975" s="63" t="s">
        <v>9904</v>
      </c>
    </row>
    <row r="4976" spans="1:2" x14ac:dyDescent="0.25">
      <c r="A4976" s="62">
        <v>31171527</v>
      </c>
      <c r="B4976" s="63" t="s">
        <v>2001</v>
      </c>
    </row>
    <row r="4977" spans="1:2" x14ac:dyDescent="0.25">
      <c r="A4977" s="62">
        <v>31171528</v>
      </c>
      <c r="B4977" s="63" t="s">
        <v>2800</v>
      </c>
    </row>
    <row r="4978" spans="1:2" x14ac:dyDescent="0.25">
      <c r="A4978" s="62">
        <v>31171529</v>
      </c>
      <c r="B4978" s="63" t="s">
        <v>13198</v>
      </c>
    </row>
    <row r="4979" spans="1:2" x14ac:dyDescent="0.25">
      <c r="A4979" s="62">
        <v>31171603</v>
      </c>
      <c r="B4979" s="63" t="s">
        <v>14001</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3564</v>
      </c>
    </row>
    <row r="4987" spans="1:2" x14ac:dyDescent="0.25">
      <c r="A4987" s="62">
        <v>31171709</v>
      </c>
      <c r="B4987" s="63" t="s">
        <v>11564</v>
      </c>
    </row>
    <row r="4988" spans="1:2" x14ac:dyDescent="0.25">
      <c r="A4988" s="62">
        <v>31171710</v>
      </c>
      <c r="B4988" s="63" t="s">
        <v>10856</v>
      </c>
    </row>
    <row r="4989" spans="1:2" x14ac:dyDescent="0.25">
      <c r="A4989" s="62">
        <v>31171711</v>
      </c>
      <c r="B4989" s="63" t="s">
        <v>16469</v>
      </c>
    </row>
    <row r="4990" spans="1:2" x14ac:dyDescent="0.25">
      <c r="A4990" s="62">
        <v>31171712</v>
      </c>
      <c r="B4990" s="63" t="s">
        <v>18054</v>
      </c>
    </row>
    <row r="4991" spans="1:2" x14ac:dyDescent="0.25">
      <c r="A4991" s="62">
        <v>31171713</v>
      </c>
      <c r="B4991" s="63" t="s">
        <v>10169</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9989</v>
      </c>
    </row>
    <row r="4997" spans="1:2" x14ac:dyDescent="0.25">
      <c r="A4997" s="62">
        <v>31171805</v>
      </c>
      <c r="B4997" s="63" t="s">
        <v>13624</v>
      </c>
    </row>
    <row r="4998" spans="1:2" x14ac:dyDescent="0.25">
      <c r="A4998" s="62">
        <v>31171806</v>
      </c>
      <c r="B4998" s="63" t="s">
        <v>4190</v>
      </c>
    </row>
    <row r="4999" spans="1:2" x14ac:dyDescent="0.25">
      <c r="A4999" s="62">
        <v>31171901</v>
      </c>
      <c r="B4999" s="63" t="s">
        <v>5838</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11874</v>
      </c>
    </row>
    <row r="5011" spans="1:2" x14ac:dyDescent="0.25">
      <c r="A5011" s="62">
        <v>31181512</v>
      </c>
      <c r="B5011" s="63" t="s">
        <v>2187</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15583</v>
      </c>
    </row>
    <row r="5017" spans="1:2" x14ac:dyDescent="0.25">
      <c r="A5017" s="62">
        <v>31181606</v>
      </c>
      <c r="B5017" s="63" t="s">
        <v>4014</v>
      </c>
    </row>
    <row r="5018" spans="1:2" x14ac:dyDescent="0.25">
      <c r="A5018" s="62">
        <v>31181607</v>
      </c>
      <c r="B5018" s="63" t="s">
        <v>14503</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11479</v>
      </c>
    </row>
    <row r="5033" spans="1:2" x14ac:dyDescent="0.25">
      <c r="A5033" s="62">
        <v>31191513</v>
      </c>
      <c r="B5033" s="63" t="s">
        <v>13274</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2496</v>
      </c>
    </row>
    <row r="5043" spans="1:2" x14ac:dyDescent="0.25">
      <c r="A5043" s="62">
        <v>31201501</v>
      </c>
      <c r="B5043" s="63" t="s">
        <v>17517</v>
      </c>
    </row>
    <row r="5044" spans="1:2" x14ac:dyDescent="0.25">
      <c r="A5044" s="62">
        <v>31201502</v>
      </c>
      <c r="B5044" s="63" t="s">
        <v>12255</v>
      </c>
    </row>
    <row r="5045" spans="1:2" x14ac:dyDescent="0.25">
      <c r="A5045" s="62">
        <v>31201503</v>
      </c>
      <c r="B5045" s="63" t="s">
        <v>14992</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7906</v>
      </c>
    </row>
    <row r="5050" spans="1:2" x14ac:dyDescent="0.25">
      <c r="A5050" s="62">
        <v>31201508</v>
      </c>
      <c r="B5050" s="63" t="s">
        <v>14338</v>
      </c>
    </row>
    <row r="5051" spans="1:2" x14ac:dyDescent="0.25">
      <c r="A5051" s="62">
        <v>31201509</v>
      </c>
      <c r="B5051" s="63" t="s">
        <v>6016</v>
      </c>
    </row>
    <row r="5052" spans="1:2" x14ac:dyDescent="0.25">
      <c r="A5052" s="62">
        <v>31201510</v>
      </c>
      <c r="B5052" s="63" t="s">
        <v>14221</v>
      </c>
    </row>
    <row r="5053" spans="1:2" x14ac:dyDescent="0.25">
      <c r="A5053" s="62">
        <v>31201511</v>
      </c>
      <c r="B5053" s="63" t="s">
        <v>3574</v>
      </c>
    </row>
    <row r="5054" spans="1:2" x14ac:dyDescent="0.25">
      <c r="A5054" s="62">
        <v>31201512</v>
      </c>
      <c r="B5054" s="63" t="s">
        <v>2603</v>
      </c>
    </row>
    <row r="5055" spans="1:2" x14ac:dyDescent="0.25">
      <c r="A5055" s="62">
        <v>31201513</v>
      </c>
      <c r="B5055" s="63" t="s">
        <v>11408</v>
      </c>
    </row>
    <row r="5056" spans="1:2" x14ac:dyDescent="0.25">
      <c r="A5056" s="62">
        <v>31201514</v>
      </c>
      <c r="B5056" s="63" t="s">
        <v>6800</v>
      </c>
    </row>
    <row r="5057" spans="1:2" x14ac:dyDescent="0.25">
      <c r="A5057" s="62">
        <v>31201515</v>
      </c>
      <c r="B5057" s="63" t="s">
        <v>13390</v>
      </c>
    </row>
    <row r="5058" spans="1:2" x14ac:dyDescent="0.25">
      <c r="A5058" s="62">
        <v>31201516</v>
      </c>
      <c r="B5058" s="63" t="s">
        <v>10947</v>
      </c>
    </row>
    <row r="5059" spans="1:2" x14ac:dyDescent="0.25">
      <c r="A5059" s="62">
        <v>31201517</v>
      </c>
      <c r="B5059" s="63" t="s">
        <v>10736</v>
      </c>
    </row>
    <row r="5060" spans="1:2" x14ac:dyDescent="0.25">
      <c r="A5060" s="62">
        <v>31201518</v>
      </c>
      <c r="B5060" s="63" t="s">
        <v>7633</v>
      </c>
    </row>
    <row r="5061" spans="1:2" x14ac:dyDescent="0.25">
      <c r="A5061" s="62">
        <v>31201519</v>
      </c>
      <c r="B5061" s="63" t="s">
        <v>3105</v>
      </c>
    </row>
    <row r="5062" spans="1:2" x14ac:dyDescent="0.25">
      <c r="A5062" s="62">
        <v>31201520</v>
      </c>
      <c r="B5062" s="63" t="s">
        <v>16368</v>
      </c>
    </row>
    <row r="5063" spans="1:2" x14ac:dyDescent="0.25">
      <c r="A5063" s="62">
        <v>31201521</v>
      </c>
      <c r="B5063" s="63" t="s">
        <v>11494</v>
      </c>
    </row>
    <row r="5064" spans="1:2" x14ac:dyDescent="0.25">
      <c r="A5064" s="62">
        <v>31201522</v>
      </c>
      <c r="B5064" s="63" t="s">
        <v>10372</v>
      </c>
    </row>
    <row r="5065" spans="1:2" x14ac:dyDescent="0.25">
      <c r="A5065" s="62">
        <v>31201523</v>
      </c>
      <c r="B5065" s="63" t="s">
        <v>15262</v>
      </c>
    </row>
    <row r="5066" spans="1:2" x14ac:dyDescent="0.25">
      <c r="A5066" s="62">
        <v>31201524</v>
      </c>
      <c r="B5066" s="63" t="s">
        <v>4109</v>
      </c>
    </row>
    <row r="5067" spans="1:2" x14ac:dyDescent="0.25">
      <c r="A5067" s="62">
        <v>31201525</v>
      </c>
      <c r="B5067" s="63" t="s">
        <v>11766</v>
      </c>
    </row>
    <row r="5068" spans="1:2" x14ac:dyDescent="0.25">
      <c r="A5068" s="62">
        <v>31201526</v>
      </c>
      <c r="B5068" s="63" t="s">
        <v>3010</v>
      </c>
    </row>
    <row r="5069" spans="1:2" x14ac:dyDescent="0.25">
      <c r="A5069" s="62">
        <v>31201527</v>
      </c>
      <c r="B5069" s="63" t="s">
        <v>6533</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5457</v>
      </c>
    </row>
    <row r="5074" spans="1:2" x14ac:dyDescent="0.25">
      <c r="A5074" s="62">
        <v>31201604</v>
      </c>
      <c r="B5074" s="63" t="s">
        <v>12913</v>
      </c>
    </row>
    <row r="5075" spans="1:2" x14ac:dyDescent="0.25">
      <c r="A5075" s="62">
        <v>31201605</v>
      </c>
      <c r="B5075" s="63" t="s">
        <v>5264</v>
      </c>
    </row>
    <row r="5076" spans="1:2" x14ac:dyDescent="0.25">
      <c r="A5076" s="62">
        <v>31201606</v>
      </c>
      <c r="B5076" s="63" t="s">
        <v>9452</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13493</v>
      </c>
    </row>
    <row r="5082" spans="1:2" x14ac:dyDescent="0.25">
      <c r="A5082" s="62">
        <v>31201612</v>
      </c>
      <c r="B5082" s="63" t="s">
        <v>10766</v>
      </c>
    </row>
    <row r="5083" spans="1:2" x14ac:dyDescent="0.25">
      <c r="A5083" s="62">
        <v>31201613</v>
      </c>
      <c r="B5083" s="63" t="s">
        <v>15135</v>
      </c>
    </row>
    <row r="5084" spans="1:2" x14ac:dyDescent="0.25">
      <c r="A5084" s="62">
        <v>31201614</v>
      </c>
      <c r="B5084" s="63" t="s">
        <v>1912</v>
      </c>
    </row>
    <row r="5085" spans="1:2" x14ac:dyDescent="0.25">
      <c r="A5085" s="62">
        <v>31201615</v>
      </c>
      <c r="B5085" s="63" t="s">
        <v>3732</v>
      </c>
    </row>
    <row r="5086" spans="1:2" x14ac:dyDescent="0.25">
      <c r="A5086" s="62">
        <v>31201616</v>
      </c>
      <c r="B5086" s="63" t="s">
        <v>10320</v>
      </c>
    </row>
    <row r="5087" spans="1:2" x14ac:dyDescent="0.25">
      <c r="A5087" s="62">
        <v>31201617</v>
      </c>
      <c r="B5087" s="63" t="s">
        <v>16385</v>
      </c>
    </row>
    <row r="5088" spans="1:2" x14ac:dyDescent="0.25">
      <c r="A5088" s="62">
        <v>31211501</v>
      </c>
      <c r="B5088" s="63" t="s">
        <v>11605</v>
      </c>
    </row>
    <row r="5089" spans="1:2" x14ac:dyDescent="0.25">
      <c r="A5089" s="62">
        <v>31211502</v>
      </c>
      <c r="B5089" s="63" t="s">
        <v>2247</v>
      </c>
    </row>
    <row r="5090" spans="1:2" x14ac:dyDescent="0.25">
      <c r="A5090" s="62">
        <v>31211503</v>
      </c>
      <c r="B5090" s="63" t="s">
        <v>11036</v>
      </c>
    </row>
    <row r="5091" spans="1:2" x14ac:dyDescent="0.25">
      <c r="A5091" s="62">
        <v>31211504</v>
      </c>
      <c r="B5091" s="63" t="s">
        <v>14247</v>
      </c>
    </row>
    <row r="5092" spans="1:2" x14ac:dyDescent="0.25">
      <c r="A5092" s="62">
        <v>31211505</v>
      </c>
      <c r="B5092" s="63" t="s">
        <v>4280</v>
      </c>
    </row>
    <row r="5093" spans="1:2" x14ac:dyDescent="0.25">
      <c r="A5093" s="62">
        <v>31211506</v>
      </c>
      <c r="B5093" s="63" t="s">
        <v>8855</v>
      </c>
    </row>
    <row r="5094" spans="1:2" x14ac:dyDescent="0.25">
      <c r="A5094" s="62">
        <v>31211507</v>
      </c>
      <c r="B5094" s="63" t="s">
        <v>4701</v>
      </c>
    </row>
    <row r="5095" spans="1:2" x14ac:dyDescent="0.25">
      <c r="A5095" s="62">
        <v>31211508</v>
      </c>
      <c r="B5095" s="63" t="s">
        <v>11172</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5563</v>
      </c>
    </row>
    <row r="5105" spans="1:2" x14ac:dyDescent="0.25">
      <c r="A5105" s="62">
        <v>31211606</v>
      </c>
      <c r="B5105" s="63" t="s">
        <v>14563</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5475</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9184</v>
      </c>
    </row>
    <row r="5119" spans="1:2" x14ac:dyDescent="0.25">
      <c r="A5119" s="62">
        <v>31211903</v>
      </c>
      <c r="B5119" s="63" t="s">
        <v>14014</v>
      </c>
    </row>
    <row r="5120" spans="1:2" x14ac:dyDescent="0.25">
      <c r="A5120" s="62">
        <v>31211904</v>
      </c>
      <c r="B5120" s="63" t="s">
        <v>16356</v>
      </c>
    </row>
    <row r="5121" spans="1:2" x14ac:dyDescent="0.25">
      <c r="A5121" s="62">
        <v>31211905</v>
      </c>
      <c r="B5121" s="63" t="s">
        <v>4266</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15226</v>
      </c>
    </row>
    <row r="5127" spans="1:2" x14ac:dyDescent="0.25">
      <c r="A5127" s="62">
        <v>31211913</v>
      </c>
      <c r="B5127" s="63" t="s">
        <v>14910</v>
      </c>
    </row>
    <row r="5128" spans="1:2" x14ac:dyDescent="0.25">
      <c r="A5128" s="62">
        <v>31211914</v>
      </c>
      <c r="B5128" s="63" t="s">
        <v>1819</v>
      </c>
    </row>
    <row r="5129" spans="1:2" x14ac:dyDescent="0.25">
      <c r="A5129" s="62">
        <v>31211915</v>
      </c>
      <c r="B5129" s="63" t="s">
        <v>12006</v>
      </c>
    </row>
    <row r="5130" spans="1:2" x14ac:dyDescent="0.25">
      <c r="A5130" s="62">
        <v>31211916</v>
      </c>
      <c r="B5130" s="63" t="s">
        <v>15150</v>
      </c>
    </row>
    <row r="5131" spans="1:2" x14ac:dyDescent="0.25">
      <c r="A5131" s="62">
        <v>31211917</v>
      </c>
      <c r="B5131" s="63" t="s">
        <v>7496</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4555</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18673</v>
      </c>
    </row>
    <row r="5145" spans="1:2" x14ac:dyDescent="0.25">
      <c r="A5145" s="62">
        <v>31231111</v>
      </c>
      <c r="B5145" s="63" t="s">
        <v>5471</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3537</v>
      </c>
    </row>
    <row r="5150" spans="1:2" x14ac:dyDescent="0.25">
      <c r="A5150" s="62">
        <v>31231116</v>
      </c>
      <c r="B5150" s="63" t="s">
        <v>1234</v>
      </c>
    </row>
    <row r="5151" spans="1:2" x14ac:dyDescent="0.25">
      <c r="A5151" s="62">
        <v>31231117</v>
      </c>
      <c r="B5151" s="63" t="s">
        <v>14216</v>
      </c>
    </row>
    <row r="5152" spans="1:2" x14ac:dyDescent="0.25">
      <c r="A5152" s="62">
        <v>31231118</v>
      </c>
      <c r="B5152" s="63" t="s">
        <v>12026</v>
      </c>
    </row>
    <row r="5153" spans="1:2" x14ac:dyDescent="0.25">
      <c r="A5153" s="62">
        <v>31231119</v>
      </c>
      <c r="B5153" s="63" t="s">
        <v>11736</v>
      </c>
    </row>
    <row r="5154" spans="1:2" x14ac:dyDescent="0.25">
      <c r="A5154" s="62">
        <v>31231201</v>
      </c>
      <c r="B5154" s="63" t="s">
        <v>3400</v>
      </c>
    </row>
    <row r="5155" spans="1:2" x14ac:dyDescent="0.25">
      <c r="A5155" s="62">
        <v>31231202</v>
      </c>
      <c r="B5155" s="63" t="s">
        <v>6465</v>
      </c>
    </row>
    <row r="5156" spans="1:2" x14ac:dyDescent="0.25">
      <c r="A5156" s="62">
        <v>31231203</v>
      </c>
      <c r="B5156" s="63" t="s">
        <v>3633</v>
      </c>
    </row>
    <row r="5157" spans="1:2" x14ac:dyDescent="0.25">
      <c r="A5157" s="62">
        <v>31231204</v>
      </c>
      <c r="B5157" s="63" t="s">
        <v>12537</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5501</v>
      </c>
    </row>
    <row r="5162" spans="1:2" x14ac:dyDescent="0.25">
      <c r="A5162" s="62">
        <v>31231209</v>
      </c>
      <c r="B5162" s="63" t="s">
        <v>18265</v>
      </c>
    </row>
    <row r="5163" spans="1:2" x14ac:dyDescent="0.25">
      <c r="A5163" s="62">
        <v>31231210</v>
      </c>
      <c r="B5163" s="63" t="s">
        <v>14699</v>
      </c>
    </row>
    <row r="5164" spans="1:2" x14ac:dyDescent="0.25">
      <c r="A5164" s="62">
        <v>31231211</v>
      </c>
      <c r="B5164" s="63" t="s">
        <v>16340</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16567</v>
      </c>
    </row>
    <row r="5169" spans="1:2" x14ac:dyDescent="0.25">
      <c r="A5169" s="62">
        <v>31231216</v>
      </c>
      <c r="B5169" s="63" t="s">
        <v>11915</v>
      </c>
    </row>
    <row r="5170" spans="1:2" x14ac:dyDescent="0.25">
      <c r="A5170" s="62">
        <v>31231217</v>
      </c>
      <c r="B5170" s="63" t="s">
        <v>13392</v>
      </c>
    </row>
    <row r="5171" spans="1:2" x14ac:dyDescent="0.25">
      <c r="A5171" s="62">
        <v>31231218</v>
      </c>
      <c r="B5171" s="63" t="s">
        <v>9196</v>
      </c>
    </row>
    <row r="5172" spans="1:2" x14ac:dyDescent="0.25">
      <c r="A5172" s="62">
        <v>31231219</v>
      </c>
      <c r="B5172" s="63" t="s">
        <v>3218</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5398</v>
      </c>
    </row>
    <row r="5177" spans="1:2" x14ac:dyDescent="0.25">
      <c r="A5177" s="62">
        <v>31231305</v>
      </c>
      <c r="B5177" s="63" t="s">
        <v>13755</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14353</v>
      </c>
    </row>
    <row r="5182" spans="1:2" x14ac:dyDescent="0.25">
      <c r="A5182" s="62">
        <v>31231310</v>
      </c>
      <c r="B5182" s="63" t="s">
        <v>13452</v>
      </c>
    </row>
    <row r="5183" spans="1:2" x14ac:dyDescent="0.25">
      <c r="A5183" s="62">
        <v>31231311</v>
      </c>
      <c r="B5183" s="63" t="s">
        <v>3638</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16198</v>
      </c>
    </row>
    <row r="5193" spans="1:2" x14ac:dyDescent="0.25">
      <c r="A5193" s="62">
        <v>31231321</v>
      </c>
      <c r="B5193" s="63" t="s">
        <v>7009</v>
      </c>
    </row>
    <row r="5194" spans="1:2" x14ac:dyDescent="0.25">
      <c r="A5194" s="62">
        <v>31231401</v>
      </c>
      <c r="B5194" s="63" t="s">
        <v>8925</v>
      </c>
    </row>
    <row r="5195" spans="1:2" x14ac:dyDescent="0.25">
      <c r="A5195" s="62">
        <v>31231402</v>
      </c>
      <c r="B5195" s="63" t="s">
        <v>14929</v>
      </c>
    </row>
    <row r="5196" spans="1:2" x14ac:dyDescent="0.25">
      <c r="A5196" s="62">
        <v>31231403</v>
      </c>
      <c r="B5196" s="63" t="s">
        <v>16176</v>
      </c>
    </row>
    <row r="5197" spans="1:2" x14ac:dyDescent="0.25">
      <c r="A5197" s="62">
        <v>31231404</v>
      </c>
      <c r="B5197" s="63" t="s">
        <v>2780</v>
      </c>
    </row>
    <row r="5198" spans="1:2" x14ac:dyDescent="0.25">
      <c r="A5198" s="62">
        <v>31231405</v>
      </c>
      <c r="B5198" s="63" t="s">
        <v>8516</v>
      </c>
    </row>
    <row r="5199" spans="1:2" x14ac:dyDescent="0.25">
      <c r="A5199" s="62">
        <v>31241501</v>
      </c>
      <c r="B5199" s="63" t="s">
        <v>11296</v>
      </c>
    </row>
    <row r="5200" spans="1:2" x14ac:dyDescent="0.25">
      <c r="A5200" s="62">
        <v>31241502</v>
      </c>
      <c r="B5200" s="63" t="s">
        <v>9848</v>
      </c>
    </row>
    <row r="5201" spans="1:2" x14ac:dyDescent="0.25">
      <c r="A5201" s="62">
        <v>31241601</v>
      </c>
      <c r="B5201" s="63" t="s">
        <v>6412</v>
      </c>
    </row>
    <row r="5202" spans="1:2" x14ac:dyDescent="0.25">
      <c r="A5202" s="62">
        <v>31241602</v>
      </c>
      <c r="B5202" s="63" t="s">
        <v>3255</v>
      </c>
    </row>
    <row r="5203" spans="1:2" x14ac:dyDescent="0.25">
      <c r="A5203" s="62">
        <v>31241603</v>
      </c>
      <c r="B5203" s="63" t="s">
        <v>8909</v>
      </c>
    </row>
    <row r="5204" spans="1:2" x14ac:dyDescent="0.25">
      <c r="A5204" s="62">
        <v>31241604</v>
      </c>
      <c r="B5204" s="63" t="s">
        <v>6169</v>
      </c>
    </row>
    <row r="5205" spans="1:2" x14ac:dyDescent="0.25">
      <c r="A5205" s="62">
        <v>31241605</v>
      </c>
      <c r="B5205" s="63" t="s">
        <v>4737</v>
      </c>
    </row>
    <row r="5206" spans="1:2" x14ac:dyDescent="0.25">
      <c r="A5206" s="62">
        <v>31241606</v>
      </c>
      <c r="B5206" s="63" t="s">
        <v>4121</v>
      </c>
    </row>
    <row r="5207" spans="1:2" x14ac:dyDescent="0.25">
      <c r="A5207" s="62">
        <v>31241607</v>
      </c>
      <c r="B5207" s="63" t="s">
        <v>11700</v>
      </c>
    </row>
    <row r="5208" spans="1:2" x14ac:dyDescent="0.25">
      <c r="A5208" s="62">
        <v>31241608</v>
      </c>
      <c r="B5208" s="63" t="s">
        <v>4029</v>
      </c>
    </row>
    <row r="5209" spans="1:2" x14ac:dyDescent="0.25">
      <c r="A5209" s="62">
        <v>31241609</v>
      </c>
      <c r="B5209" s="63" t="s">
        <v>12595</v>
      </c>
    </row>
    <row r="5210" spans="1:2" x14ac:dyDescent="0.25">
      <c r="A5210" s="62">
        <v>31241610</v>
      </c>
      <c r="B5210" s="63" t="s">
        <v>3691</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12082</v>
      </c>
    </row>
    <row r="5215" spans="1:2" x14ac:dyDescent="0.25">
      <c r="A5215" s="62">
        <v>31241705</v>
      </c>
      <c r="B5215" s="63" t="s">
        <v>18524</v>
      </c>
    </row>
    <row r="5216" spans="1:2" x14ac:dyDescent="0.25">
      <c r="A5216" s="62">
        <v>31241801</v>
      </c>
      <c r="B5216" s="63" t="s">
        <v>3175</v>
      </c>
    </row>
    <row r="5217" spans="1:2" x14ac:dyDescent="0.25">
      <c r="A5217" s="62">
        <v>31241802</v>
      </c>
      <c r="B5217" s="63" t="s">
        <v>13470</v>
      </c>
    </row>
    <row r="5218" spans="1:2" x14ac:dyDescent="0.25">
      <c r="A5218" s="62">
        <v>31241803</v>
      </c>
      <c r="B5218" s="63" t="s">
        <v>3506</v>
      </c>
    </row>
    <row r="5219" spans="1:2" x14ac:dyDescent="0.25">
      <c r="A5219" s="62">
        <v>31241804</v>
      </c>
      <c r="B5219" s="63" t="s">
        <v>5365</v>
      </c>
    </row>
    <row r="5220" spans="1:2" x14ac:dyDescent="0.25">
      <c r="A5220" s="62">
        <v>31241805</v>
      </c>
      <c r="B5220" s="63" t="s">
        <v>1902</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5565</v>
      </c>
    </row>
    <row r="5226" spans="1:2" x14ac:dyDescent="0.25">
      <c r="A5226" s="62">
        <v>31241904</v>
      </c>
      <c r="B5226" s="63" t="s">
        <v>14165</v>
      </c>
    </row>
    <row r="5227" spans="1:2" x14ac:dyDescent="0.25">
      <c r="A5227" s="62">
        <v>31241905</v>
      </c>
      <c r="B5227" s="63" t="s">
        <v>5724</v>
      </c>
    </row>
    <row r="5228" spans="1:2" x14ac:dyDescent="0.25">
      <c r="A5228" s="62">
        <v>31241906</v>
      </c>
      <c r="B5228" s="63" t="s">
        <v>16334</v>
      </c>
    </row>
    <row r="5229" spans="1:2" x14ac:dyDescent="0.25">
      <c r="A5229" s="62">
        <v>31241907</v>
      </c>
      <c r="B5229" s="63" t="s">
        <v>8693</v>
      </c>
    </row>
    <row r="5230" spans="1:2" x14ac:dyDescent="0.25">
      <c r="A5230" s="62">
        <v>31241908</v>
      </c>
      <c r="B5230" s="63" t="s">
        <v>2595</v>
      </c>
    </row>
    <row r="5231" spans="1:2" x14ac:dyDescent="0.25">
      <c r="A5231" s="62">
        <v>31242001</v>
      </c>
      <c r="B5231" s="63" t="s">
        <v>17942</v>
      </c>
    </row>
    <row r="5232" spans="1:2" x14ac:dyDescent="0.25">
      <c r="A5232" s="62">
        <v>31242002</v>
      </c>
      <c r="B5232" s="63" t="s">
        <v>8041</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8844</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4964</v>
      </c>
    </row>
    <row r="5253" spans="1:2" x14ac:dyDescent="0.25">
      <c r="A5253" s="62">
        <v>31251507</v>
      </c>
      <c r="B5253" s="63" t="s">
        <v>13783</v>
      </c>
    </row>
    <row r="5254" spans="1:2" x14ac:dyDescent="0.25">
      <c r="A5254" s="62">
        <v>31251508</v>
      </c>
      <c r="B5254" s="63" t="s">
        <v>12482</v>
      </c>
    </row>
    <row r="5255" spans="1:2" x14ac:dyDescent="0.25">
      <c r="A5255" s="62">
        <v>31251509</v>
      </c>
      <c r="B5255" s="63" t="s">
        <v>3232</v>
      </c>
    </row>
    <row r="5256" spans="1:2" x14ac:dyDescent="0.25">
      <c r="A5256" s="62">
        <v>31251510</v>
      </c>
      <c r="B5256" s="63" t="s">
        <v>10213</v>
      </c>
    </row>
    <row r="5257" spans="1:2" x14ac:dyDescent="0.25">
      <c r="A5257" s="62">
        <v>31251511</v>
      </c>
      <c r="B5257" s="63" t="s">
        <v>9291</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2360</v>
      </c>
    </row>
    <row r="5262" spans="1:2" x14ac:dyDescent="0.25">
      <c r="A5262" s="62">
        <v>31261504</v>
      </c>
      <c r="B5262" s="63" t="s">
        <v>9007</v>
      </c>
    </row>
    <row r="5263" spans="1:2" x14ac:dyDescent="0.25">
      <c r="A5263" s="62">
        <v>31261505</v>
      </c>
      <c r="B5263" s="63" t="s">
        <v>251</v>
      </c>
    </row>
    <row r="5264" spans="1:2" x14ac:dyDescent="0.25">
      <c r="A5264" s="62">
        <v>31261601</v>
      </c>
      <c r="B5264" s="63" t="s">
        <v>14797</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7839</v>
      </c>
    </row>
    <row r="5269" spans="1:2" x14ac:dyDescent="0.25">
      <c r="A5269" s="62">
        <v>31261703</v>
      </c>
      <c r="B5269" s="63" t="s">
        <v>9004</v>
      </c>
    </row>
    <row r="5270" spans="1:2" x14ac:dyDescent="0.25">
      <c r="A5270" s="62">
        <v>31261704</v>
      </c>
      <c r="B5270" s="63" t="s">
        <v>1299</v>
      </c>
    </row>
    <row r="5271" spans="1:2" x14ac:dyDescent="0.25">
      <c r="A5271" s="62">
        <v>31271601</v>
      </c>
      <c r="B5271" s="63" t="s">
        <v>5399</v>
      </c>
    </row>
    <row r="5272" spans="1:2" x14ac:dyDescent="0.25">
      <c r="A5272" s="62">
        <v>31271602</v>
      </c>
      <c r="B5272" s="63" t="s">
        <v>4362</v>
      </c>
    </row>
    <row r="5273" spans="1:2" x14ac:dyDescent="0.25">
      <c r="A5273" s="62">
        <v>31281502</v>
      </c>
      <c r="B5273" s="63" t="s">
        <v>10719</v>
      </c>
    </row>
    <row r="5274" spans="1:2" x14ac:dyDescent="0.25">
      <c r="A5274" s="62">
        <v>31281503</v>
      </c>
      <c r="B5274" s="63" t="s">
        <v>2939</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13509</v>
      </c>
    </row>
    <row r="5281" spans="1:2" x14ac:dyDescent="0.25">
      <c r="A5281" s="62">
        <v>31281510</v>
      </c>
      <c r="B5281" s="63" t="s">
        <v>10868</v>
      </c>
    </row>
    <row r="5282" spans="1:2" x14ac:dyDescent="0.25">
      <c r="A5282" s="62">
        <v>31281511</v>
      </c>
      <c r="B5282" s="63" t="s">
        <v>12857</v>
      </c>
    </row>
    <row r="5283" spans="1:2" x14ac:dyDescent="0.25">
      <c r="A5283" s="62">
        <v>31281512</v>
      </c>
      <c r="B5283" s="63" t="s">
        <v>8168</v>
      </c>
    </row>
    <row r="5284" spans="1:2" x14ac:dyDescent="0.25">
      <c r="A5284" s="62">
        <v>31281513</v>
      </c>
      <c r="B5284" s="63" t="s">
        <v>15420</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4733</v>
      </c>
    </row>
    <row r="5291" spans="1:2" x14ac:dyDescent="0.25">
      <c r="A5291" s="62">
        <v>31281520</v>
      </c>
      <c r="B5291" s="63" t="s">
        <v>10031</v>
      </c>
    </row>
    <row r="5292" spans="1:2" x14ac:dyDescent="0.25">
      <c r="A5292" s="62">
        <v>31281521</v>
      </c>
      <c r="B5292" s="63" t="s">
        <v>14916</v>
      </c>
    </row>
    <row r="5293" spans="1:2" x14ac:dyDescent="0.25">
      <c r="A5293" s="62">
        <v>31281701</v>
      </c>
      <c r="B5293" s="63" t="s">
        <v>18636</v>
      </c>
    </row>
    <row r="5294" spans="1:2" x14ac:dyDescent="0.25">
      <c r="A5294" s="62">
        <v>31281801</v>
      </c>
      <c r="B5294" s="63" t="s">
        <v>1381</v>
      </c>
    </row>
    <row r="5295" spans="1:2" x14ac:dyDescent="0.25">
      <c r="A5295" s="62">
        <v>31281802</v>
      </c>
      <c r="B5295" s="63" t="s">
        <v>16238</v>
      </c>
    </row>
    <row r="5296" spans="1:2" x14ac:dyDescent="0.25">
      <c r="A5296" s="62">
        <v>31281803</v>
      </c>
      <c r="B5296" s="63" t="s">
        <v>10527</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2276</v>
      </c>
    </row>
    <row r="5306" spans="1:2" x14ac:dyDescent="0.25">
      <c r="A5306" s="62">
        <v>31281813</v>
      </c>
      <c r="B5306" s="63" t="s">
        <v>17363</v>
      </c>
    </row>
    <row r="5307" spans="1:2" x14ac:dyDescent="0.25">
      <c r="A5307" s="62">
        <v>31281814</v>
      </c>
      <c r="B5307" s="63" t="s">
        <v>5651</v>
      </c>
    </row>
    <row r="5308" spans="1:2" x14ac:dyDescent="0.25">
      <c r="A5308" s="62">
        <v>31281815</v>
      </c>
      <c r="B5308" s="63" t="s">
        <v>5478</v>
      </c>
    </row>
    <row r="5309" spans="1:2" x14ac:dyDescent="0.25">
      <c r="A5309" s="62">
        <v>31281816</v>
      </c>
      <c r="B5309" s="63" t="s">
        <v>11245</v>
      </c>
    </row>
    <row r="5310" spans="1:2" x14ac:dyDescent="0.25">
      <c r="A5310" s="62">
        <v>31281817</v>
      </c>
      <c r="B5310" s="63" t="s">
        <v>944</v>
      </c>
    </row>
    <row r="5311" spans="1:2" x14ac:dyDescent="0.25">
      <c r="A5311" s="62">
        <v>31281818</v>
      </c>
      <c r="B5311" s="63" t="s">
        <v>3312</v>
      </c>
    </row>
    <row r="5312" spans="1:2" x14ac:dyDescent="0.25">
      <c r="A5312" s="62">
        <v>31281819</v>
      </c>
      <c r="B5312" s="63" t="s">
        <v>6191</v>
      </c>
    </row>
    <row r="5313" spans="1:2" x14ac:dyDescent="0.25">
      <c r="A5313" s="62">
        <v>31281901</v>
      </c>
      <c r="B5313" s="63" t="s">
        <v>10779</v>
      </c>
    </row>
    <row r="5314" spans="1:2" x14ac:dyDescent="0.25">
      <c r="A5314" s="62">
        <v>31281902</v>
      </c>
      <c r="B5314" s="63" t="s">
        <v>5877</v>
      </c>
    </row>
    <row r="5315" spans="1:2" x14ac:dyDescent="0.25">
      <c r="A5315" s="62">
        <v>31281903</v>
      </c>
      <c r="B5315" s="63" t="s">
        <v>15197</v>
      </c>
    </row>
    <row r="5316" spans="1:2" x14ac:dyDescent="0.25">
      <c r="A5316" s="62">
        <v>31281904</v>
      </c>
      <c r="B5316" s="63" t="s">
        <v>3355</v>
      </c>
    </row>
    <row r="5317" spans="1:2" x14ac:dyDescent="0.25">
      <c r="A5317" s="62">
        <v>31281905</v>
      </c>
      <c r="B5317" s="63" t="s">
        <v>10812</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14282</v>
      </c>
    </row>
    <row r="5322" spans="1:2" x14ac:dyDescent="0.25">
      <c r="A5322" s="62">
        <v>31281910</v>
      </c>
      <c r="B5322" s="63" t="s">
        <v>13114</v>
      </c>
    </row>
    <row r="5323" spans="1:2" x14ac:dyDescent="0.25">
      <c r="A5323" s="62">
        <v>31281911</v>
      </c>
      <c r="B5323" s="63" t="s">
        <v>8097</v>
      </c>
    </row>
    <row r="5324" spans="1:2" x14ac:dyDescent="0.25">
      <c r="A5324" s="62">
        <v>31281912</v>
      </c>
      <c r="B5324" s="63" t="s">
        <v>7215</v>
      </c>
    </row>
    <row r="5325" spans="1:2" x14ac:dyDescent="0.25">
      <c r="A5325" s="62">
        <v>31281913</v>
      </c>
      <c r="B5325" s="63" t="s">
        <v>2957</v>
      </c>
    </row>
    <row r="5326" spans="1:2" x14ac:dyDescent="0.25">
      <c r="A5326" s="62">
        <v>31281914</v>
      </c>
      <c r="B5326" s="63" t="s">
        <v>7305</v>
      </c>
    </row>
    <row r="5327" spans="1:2" x14ac:dyDescent="0.25">
      <c r="A5327" s="62">
        <v>31281915</v>
      </c>
      <c r="B5327" s="63" t="s">
        <v>1898</v>
      </c>
    </row>
    <row r="5328" spans="1:2" x14ac:dyDescent="0.25">
      <c r="A5328" s="62">
        <v>31281916</v>
      </c>
      <c r="B5328" s="63" t="s">
        <v>9283</v>
      </c>
    </row>
    <row r="5329" spans="1:2" x14ac:dyDescent="0.25">
      <c r="A5329" s="62">
        <v>31281917</v>
      </c>
      <c r="B5329" s="63" t="s">
        <v>8175</v>
      </c>
    </row>
    <row r="5330" spans="1:2" x14ac:dyDescent="0.25">
      <c r="A5330" s="62">
        <v>31281918</v>
      </c>
      <c r="B5330" s="63" t="s">
        <v>8903</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7862</v>
      </c>
    </row>
    <row r="5337" spans="1:2" x14ac:dyDescent="0.25">
      <c r="A5337" s="62">
        <v>31282006</v>
      </c>
      <c r="B5337" s="63" t="s">
        <v>16955</v>
      </c>
    </row>
    <row r="5338" spans="1:2" x14ac:dyDescent="0.25">
      <c r="A5338" s="62">
        <v>31282007</v>
      </c>
      <c r="B5338" s="63" t="s">
        <v>8735</v>
      </c>
    </row>
    <row r="5339" spans="1:2" x14ac:dyDescent="0.25">
      <c r="A5339" s="62">
        <v>31282008</v>
      </c>
      <c r="B5339" s="63" t="s">
        <v>17595</v>
      </c>
    </row>
    <row r="5340" spans="1:2" x14ac:dyDescent="0.25">
      <c r="A5340" s="62">
        <v>31282009</v>
      </c>
      <c r="B5340" s="63" t="s">
        <v>5587</v>
      </c>
    </row>
    <row r="5341" spans="1:2" x14ac:dyDescent="0.25">
      <c r="A5341" s="62">
        <v>31282010</v>
      </c>
      <c r="B5341" s="63" t="s">
        <v>9044</v>
      </c>
    </row>
    <row r="5342" spans="1:2" x14ac:dyDescent="0.25">
      <c r="A5342" s="62">
        <v>31282011</v>
      </c>
      <c r="B5342" s="63" t="s">
        <v>9615</v>
      </c>
    </row>
    <row r="5343" spans="1:2" x14ac:dyDescent="0.25">
      <c r="A5343" s="62">
        <v>31282012</v>
      </c>
      <c r="B5343" s="63" t="s">
        <v>13343</v>
      </c>
    </row>
    <row r="5344" spans="1:2" x14ac:dyDescent="0.25">
      <c r="A5344" s="62">
        <v>31282013</v>
      </c>
      <c r="B5344" s="63" t="s">
        <v>8399</v>
      </c>
    </row>
    <row r="5345" spans="1:2" x14ac:dyDescent="0.25">
      <c r="A5345" s="62">
        <v>31282014</v>
      </c>
      <c r="B5345" s="63" t="s">
        <v>14139</v>
      </c>
    </row>
    <row r="5346" spans="1:2" x14ac:dyDescent="0.25">
      <c r="A5346" s="62">
        <v>31282015</v>
      </c>
      <c r="B5346" s="63" t="s">
        <v>9581</v>
      </c>
    </row>
    <row r="5347" spans="1:2" x14ac:dyDescent="0.25">
      <c r="A5347" s="62">
        <v>31282016</v>
      </c>
      <c r="B5347" s="63" t="s">
        <v>13841</v>
      </c>
    </row>
    <row r="5348" spans="1:2" x14ac:dyDescent="0.25">
      <c r="A5348" s="62">
        <v>31282017</v>
      </c>
      <c r="B5348" s="63" t="s">
        <v>9418</v>
      </c>
    </row>
    <row r="5349" spans="1:2" x14ac:dyDescent="0.25">
      <c r="A5349" s="62">
        <v>31282018</v>
      </c>
      <c r="B5349" s="63" t="s">
        <v>10599</v>
      </c>
    </row>
    <row r="5350" spans="1:2" x14ac:dyDescent="0.25">
      <c r="A5350" s="62">
        <v>31282019</v>
      </c>
      <c r="B5350" s="63" t="s">
        <v>14223</v>
      </c>
    </row>
    <row r="5351" spans="1:2" x14ac:dyDescent="0.25">
      <c r="A5351" s="62">
        <v>31282101</v>
      </c>
      <c r="B5351" s="63" t="s">
        <v>5010</v>
      </c>
    </row>
    <row r="5352" spans="1:2" x14ac:dyDescent="0.25">
      <c r="A5352" s="62">
        <v>31282102</v>
      </c>
      <c r="B5352" s="63" t="s">
        <v>14010</v>
      </c>
    </row>
    <row r="5353" spans="1:2" x14ac:dyDescent="0.25">
      <c r="A5353" s="62">
        <v>31282103</v>
      </c>
      <c r="B5353" s="63" t="s">
        <v>8831</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9797</v>
      </c>
    </row>
    <row r="5358" spans="1:2" x14ac:dyDescent="0.25">
      <c r="A5358" s="62">
        <v>31282108</v>
      </c>
      <c r="B5358" s="63" t="s">
        <v>12350</v>
      </c>
    </row>
    <row r="5359" spans="1:2" x14ac:dyDescent="0.25">
      <c r="A5359" s="62">
        <v>31282109</v>
      </c>
      <c r="B5359" s="63" t="s">
        <v>3408</v>
      </c>
    </row>
    <row r="5360" spans="1:2" x14ac:dyDescent="0.25">
      <c r="A5360" s="62">
        <v>31282110</v>
      </c>
      <c r="B5360" s="63" t="s">
        <v>14007</v>
      </c>
    </row>
    <row r="5361" spans="1:2" x14ac:dyDescent="0.25">
      <c r="A5361" s="62">
        <v>31282111</v>
      </c>
      <c r="B5361" s="63" t="s">
        <v>8958</v>
      </c>
    </row>
    <row r="5362" spans="1:2" x14ac:dyDescent="0.25">
      <c r="A5362" s="62">
        <v>31282112</v>
      </c>
      <c r="B5362" s="63" t="s">
        <v>13862</v>
      </c>
    </row>
    <row r="5363" spans="1:2" x14ac:dyDescent="0.25">
      <c r="A5363" s="62">
        <v>31282113</v>
      </c>
      <c r="B5363" s="63" t="s">
        <v>11896</v>
      </c>
    </row>
    <row r="5364" spans="1:2" x14ac:dyDescent="0.25">
      <c r="A5364" s="62">
        <v>31282114</v>
      </c>
      <c r="B5364" s="63" t="s">
        <v>14515</v>
      </c>
    </row>
    <row r="5365" spans="1:2" x14ac:dyDescent="0.25">
      <c r="A5365" s="62">
        <v>31282115</v>
      </c>
      <c r="B5365" s="63" t="s">
        <v>11594</v>
      </c>
    </row>
    <row r="5366" spans="1:2" x14ac:dyDescent="0.25">
      <c r="A5366" s="62">
        <v>31282116</v>
      </c>
      <c r="B5366" s="63" t="s">
        <v>2861</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15270</v>
      </c>
    </row>
    <row r="5372" spans="1:2" x14ac:dyDescent="0.25">
      <c r="A5372" s="62">
        <v>31282203</v>
      </c>
      <c r="B5372" s="63" t="s">
        <v>12751</v>
      </c>
    </row>
    <row r="5373" spans="1:2" x14ac:dyDescent="0.25">
      <c r="A5373" s="62">
        <v>31282204</v>
      </c>
      <c r="B5373" s="63" t="s">
        <v>6330</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7291</v>
      </c>
    </row>
    <row r="5382" spans="1:2" x14ac:dyDescent="0.25">
      <c r="A5382" s="62">
        <v>31282213</v>
      </c>
      <c r="B5382" s="63" t="s">
        <v>16593</v>
      </c>
    </row>
    <row r="5383" spans="1:2" x14ac:dyDescent="0.25">
      <c r="A5383" s="62">
        <v>31282214</v>
      </c>
      <c r="B5383" s="63" t="s">
        <v>8121</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5761</v>
      </c>
    </row>
    <row r="5388" spans="1:2" x14ac:dyDescent="0.25">
      <c r="A5388" s="62">
        <v>31282219</v>
      </c>
      <c r="B5388" s="63" t="s">
        <v>3039</v>
      </c>
    </row>
    <row r="5389" spans="1:2" x14ac:dyDescent="0.25">
      <c r="A5389" s="62">
        <v>31282301</v>
      </c>
      <c r="B5389" s="63" t="s">
        <v>17514</v>
      </c>
    </row>
    <row r="5390" spans="1:2" x14ac:dyDescent="0.25">
      <c r="A5390" s="62">
        <v>31282302</v>
      </c>
      <c r="B5390" s="63" t="s">
        <v>8343</v>
      </c>
    </row>
    <row r="5391" spans="1:2" x14ac:dyDescent="0.25">
      <c r="A5391" s="62">
        <v>31282303</v>
      </c>
      <c r="B5391" s="63" t="s">
        <v>3174</v>
      </c>
    </row>
    <row r="5392" spans="1:2" x14ac:dyDescent="0.25">
      <c r="A5392" s="62">
        <v>31282304</v>
      </c>
      <c r="B5392" s="63" t="s">
        <v>250</v>
      </c>
    </row>
    <row r="5393" spans="1:2" x14ac:dyDescent="0.25">
      <c r="A5393" s="62">
        <v>31282305</v>
      </c>
      <c r="B5393" s="63" t="s">
        <v>6185</v>
      </c>
    </row>
    <row r="5394" spans="1:2" x14ac:dyDescent="0.25">
      <c r="A5394" s="62">
        <v>31282306</v>
      </c>
      <c r="B5394" s="63" t="s">
        <v>14004</v>
      </c>
    </row>
    <row r="5395" spans="1:2" x14ac:dyDescent="0.25">
      <c r="A5395" s="62">
        <v>31282307</v>
      </c>
      <c r="B5395" s="63" t="s">
        <v>14773</v>
      </c>
    </row>
    <row r="5396" spans="1:2" x14ac:dyDescent="0.25">
      <c r="A5396" s="62">
        <v>31282308</v>
      </c>
      <c r="B5396" s="63" t="s">
        <v>8736</v>
      </c>
    </row>
    <row r="5397" spans="1:2" x14ac:dyDescent="0.25">
      <c r="A5397" s="62">
        <v>31282309</v>
      </c>
      <c r="B5397" s="63" t="s">
        <v>9796</v>
      </c>
    </row>
    <row r="5398" spans="1:2" x14ac:dyDescent="0.25">
      <c r="A5398" s="62">
        <v>31282310</v>
      </c>
      <c r="B5398" s="63" t="s">
        <v>12975</v>
      </c>
    </row>
    <row r="5399" spans="1:2" x14ac:dyDescent="0.25">
      <c r="A5399" s="62">
        <v>31282311</v>
      </c>
      <c r="B5399" s="63" t="s">
        <v>4542</v>
      </c>
    </row>
    <row r="5400" spans="1:2" x14ac:dyDescent="0.25">
      <c r="A5400" s="62">
        <v>31282312</v>
      </c>
      <c r="B5400" s="63" t="s">
        <v>8465</v>
      </c>
    </row>
    <row r="5401" spans="1:2" x14ac:dyDescent="0.25">
      <c r="A5401" s="62">
        <v>31282313</v>
      </c>
      <c r="B5401" s="63" t="s">
        <v>8811</v>
      </c>
    </row>
    <row r="5402" spans="1:2" x14ac:dyDescent="0.25">
      <c r="A5402" s="62">
        <v>31282314</v>
      </c>
      <c r="B5402" s="63" t="s">
        <v>13590</v>
      </c>
    </row>
    <row r="5403" spans="1:2" x14ac:dyDescent="0.25">
      <c r="A5403" s="62">
        <v>31282315</v>
      </c>
      <c r="B5403" s="63" t="s">
        <v>16446</v>
      </c>
    </row>
    <row r="5404" spans="1:2" x14ac:dyDescent="0.25">
      <c r="A5404" s="62">
        <v>31282316</v>
      </c>
      <c r="B5404" s="63" t="s">
        <v>5021</v>
      </c>
    </row>
    <row r="5405" spans="1:2" x14ac:dyDescent="0.25">
      <c r="A5405" s="62">
        <v>31282317</v>
      </c>
      <c r="B5405" s="63" t="s">
        <v>13437</v>
      </c>
    </row>
    <row r="5406" spans="1:2" x14ac:dyDescent="0.25">
      <c r="A5406" s="62">
        <v>31282318</v>
      </c>
      <c r="B5406" s="63" t="s">
        <v>10600</v>
      </c>
    </row>
    <row r="5407" spans="1:2" x14ac:dyDescent="0.25">
      <c r="A5407" s="62">
        <v>31282319</v>
      </c>
      <c r="B5407" s="63" t="s">
        <v>9260</v>
      </c>
    </row>
    <row r="5408" spans="1:2" x14ac:dyDescent="0.25">
      <c r="A5408" s="62">
        <v>31282401</v>
      </c>
      <c r="B5408" s="63" t="s">
        <v>13757</v>
      </c>
    </row>
    <row r="5409" spans="1:2" x14ac:dyDescent="0.25">
      <c r="A5409" s="62">
        <v>31282402</v>
      </c>
      <c r="B5409" s="63" t="s">
        <v>10044</v>
      </c>
    </row>
    <row r="5410" spans="1:2" x14ac:dyDescent="0.25">
      <c r="A5410" s="62">
        <v>31282403</v>
      </c>
      <c r="B5410" s="63" t="s">
        <v>15526</v>
      </c>
    </row>
    <row r="5411" spans="1:2" x14ac:dyDescent="0.25">
      <c r="A5411" s="62">
        <v>31282404</v>
      </c>
      <c r="B5411" s="63" t="s">
        <v>6581</v>
      </c>
    </row>
    <row r="5412" spans="1:2" x14ac:dyDescent="0.25">
      <c r="A5412" s="62">
        <v>31282405</v>
      </c>
      <c r="B5412" s="63" t="s">
        <v>13613</v>
      </c>
    </row>
    <row r="5413" spans="1:2" x14ac:dyDescent="0.25">
      <c r="A5413" s="62">
        <v>31282406</v>
      </c>
      <c r="B5413" s="63" t="s">
        <v>11349</v>
      </c>
    </row>
    <row r="5414" spans="1:2" x14ac:dyDescent="0.25">
      <c r="A5414" s="62">
        <v>31282407</v>
      </c>
      <c r="B5414" s="63" t="s">
        <v>14832</v>
      </c>
    </row>
    <row r="5415" spans="1:2" x14ac:dyDescent="0.25">
      <c r="A5415" s="62">
        <v>31282408</v>
      </c>
      <c r="B5415" s="63" t="s">
        <v>5355</v>
      </c>
    </row>
    <row r="5416" spans="1:2" x14ac:dyDescent="0.25">
      <c r="A5416" s="62">
        <v>31282409</v>
      </c>
      <c r="B5416" s="63" t="s">
        <v>2524</v>
      </c>
    </row>
    <row r="5417" spans="1:2" x14ac:dyDescent="0.25">
      <c r="A5417" s="62">
        <v>31282410</v>
      </c>
      <c r="B5417" s="63" t="s">
        <v>11569</v>
      </c>
    </row>
    <row r="5418" spans="1:2" x14ac:dyDescent="0.25">
      <c r="A5418" s="62">
        <v>31282411</v>
      </c>
      <c r="B5418" s="63" t="s">
        <v>15637</v>
      </c>
    </row>
    <row r="5419" spans="1:2" x14ac:dyDescent="0.25">
      <c r="A5419" s="62">
        <v>31282412</v>
      </c>
      <c r="B5419" s="63" t="s">
        <v>2552</v>
      </c>
    </row>
    <row r="5420" spans="1:2" x14ac:dyDescent="0.25">
      <c r="A5420" s="62">
        <v>31282413</v>
      </c>
      <c r="B5420" s="63" t="s">
        <v>11958</v>
      </c>
    </row>
    <row r="5421" spans="1:2" x14ac:dyDescent="0.25">
      <c r="A5421" s="62">
        <v>31282414</v>
      </c>
      <c r="B5421" s="63" t="s">
        <v>7564</v>
      </c>
    </row>
    <row r="5422" spans="1:2" x14ac:dyDescent="0.25">
      <c r="A5422" s="62">
        <v>31282415</v>
      </c>
      <c r="B5422" s="63" t="s">
        <v>3275</v>
      </c>
    </row>
    <row r="5423" spans="1:2" x14ac:dyDescent="0.25">
      <c r="A5423" s="62">
        <v>31282416</v>
      </c>
      <c r="B5423" s="63" t="s">
        <v>4471</v>
      </c>
    </row>
    <row r="5424" spans="1:2" x14ac:dyDescent="0.25">
      <c r="A5424" s="62">
        <v>31282417</v>
      </c>
      <c r="B5424" s="63" t="s">
        <v>5369</v>
      </c>
    </row>
    <row r="5425" spans="1:2" x14ac:dyDescent="0.25">
      <c r="A5425" s="62">
        <v>31282418</v>
      </c>
      <c r="B5425" s="63" t="s">
        <v>18264</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13751</v>
      </c>
    </row>
    <row r="5432" spans="1:2" x14ac:dyDescent="0.25">
      <c r="A5432" s="62">
        <v>31291106</v>
      </c>
      <c r="B5432" s="63" t="s">
        <v>18063</v>
      </c>
    </row>
    <row r="5433" spans="1:2" x14ac:dyDescent="0.25">
      <c r="A5433" s="62">
        <v>31291107</v>
      </c>
      <c r="B5433" s="63" t="s">
        <v>15728</v>
      </c>
    </row>
    <row r="5434" spans="1:2" x14ac:dyDescent="0.25">
      <c r="A5434" s="62">
        <v>31291108</v>
      </c>
      <c r="B5434" s="63" t="s">
        <v>8400</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15130</v>
      </c>
    </row>
    <row r="5445" spans="1:2" x14ac:dyDescent="0.25">
      <c r="A5445" s="62">
        <v>31291119</v>
      </c>
      <c r="B5445" s="63" t="s">
        <v>2893</v>
      </c>
    </row>
    <row r="5446" spans="1:2" x14ac:dyDescent="0.25">
      <c r="A5446" s="62">
        <v>31291120</v>
      </c>
      <c r="B5446" s="63" t="s">
        <v>13724</v>
      </c>
    </row>
    <row r="5447" spans="1:2" x14ac:dyDescent="0.25">
      <c r="A5447" s="62">
        <v>31291201</v>
      </c>
      <c r="B5447" s="63" t="s">
        <v>5990</v>
      </c>
    </row>
    <row r="5448" spans="1:2" x14ac:dyDescent="0.25">
      <c r="A5448" s="62">
        <v>31291202</v>
      </c>
      <c r="B5448" s="63" t="s">
        <v>18233</v>
      </c>
    </row>
    <row r="5449" spans="1:2" x14ac:dyDescent="0.25">
      <c r="A5449" s="62">
        <v>31291203</v>
      </c>
      <c r="B5449" s="63" t="s">
        <v>7612</v>
      </c>
    </row>
    <row r="5450" spans="1:2" x14ac:dyDescent="0.25">
      <c r="A5450" s="62">
        <v>31291204</v>
      </c>
      <c r="B5450" s="63" t="s">
        <v>12243</v>
      </c>
    </row>
    <row r="5451" spans="1:2" x14ac:dyDescent="0.25">
      <c r="A5451" s="62">
        <v>31291205</v>
      </c>
      <c r="B5451" s="63" t="s">
        <v>2517</v>
      </c>
    </row>
    <row r="5452" spans="1:2" x14ac:dyDescent="0.25">
      <c r="A5452" s="62">
        <v>31291206</v>
      </c>
      <c r="B5452" s="63" t="s">
        <v>9887</v>
      </c>
    </row>
    <row r="5453" spans="1:2" x14ac:dyDescent="0.25">
      <c r="A5453" s="62">
        <v>31291207</v>
      </c>
      <c r="B5453" s="63" t="s">
        <v>16845</v>
      </c>
    </row>
    <row r="5454" spans="1:2" x14ac:dyDescent="0.25">
      <c r="A5454" s="62">
        <v>31291208</v>
      </c>
      <c r="B5454" s="63" t="s">
        <v>14321</v>
      </c>
    </row>
    <row r="5455" spans="1:2" x14ac:dyDescent="0.25">
      <c r="A5455" s="62">
        <v>31291209</v>
      </c>
      <c r="B5455" s="63" t="s">
        <v>8335</v>
      </c>
    </row>
    <row r="5456" spans="1:2" x14ac:dyDescent="0.25">
      <c r="A5456" s="62">
        <v>31291210</v>
      </c>
      <c r="B5456" s="63" t="s">
        <v>17622</v>
      </c>
    </row>
    <row r="5457" spans="1:2" x14ac:dyDescent="0.25">
      <c r="A5457" s="62">
        <v>31291211</v>
      </c>
      <c r="B5457" s="63" t="s">
        <v>5129</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4232</v>
      </c>
    </row>
    <row r="5463" spans="1:2" x14ac:dyDescent="0.25">
      <c r="A5463" s="62">
        <v>31291217</v>
      </c>
      <c r="B5463" s="63" t="s">
        <v>6672</v>
      </c>
    </row>
    <row r="5464" spans="1:2" x14ac:dyDescent="0.25">
      <c r="A5464" s="62">
        <v>31291218</v>
      </c>
      <c r="B5464" s="63" t="s">
        <v>14698</v>
      </c>
    </row>
    <row r="5465" spans="1:2" x14ac:dyDescent="0.25">
      <c r="A5465" s="62">
        <v>31291219</v>
      </c>
      <c r="B5465" s="63" t="s">
        <v>12855</v>
      </c>
    </row>
    <row r="5466" spans="1:2" x14ac:dyDescent="0.25">
      <c r="A5466" s="62">
        <v>31291220</v>
      </c>
      <c r="B5466" s="63" t="s">
        <v>3836</v>
      </c>
    </row>
    <row r="5467" spans="1:2" x14ac:dyDescent="0.25">
      <c r="A5467" s="62">
        <v>31291301</v>
      </c>
      <c r="B5467" s="63" t="s">
        <v>16162</v>
      </c>
    </row>
    <row r="5468" spans="1:2" x14ac:dyDescent="0.25">
      <c r="A5468" s="62">
        <v>31291302</v>
      </c>
      <c r="B5468" s="63" t="s">
        <v>10969</v>
      </c>
    </row>
    <row r="5469" spans="1:2" x14ac:dyDescent="0.25">
      <c r="A5469" s="62">
        <v>31291303</v>
      </c>
      <c r="B5469" s="63" t="s">
        <v>6513</v>
      </c>
    </row>
    <row r="5470" spans="1:2" x14ac:dyDescent="0.25">
      <c r="A5470" s="62">
        <v>31291304</v>
      </c>
      <c r="B5470" s="63" t="s">
        <v>16632</v>
      </c>
    </row>
    <row r="5471" spans="1:2" x14ac:dyDescent="0.25">
      <c r="A5471" s="62">
        <v>31291305</v>
      </c>
      <c r="B5471" s="63" t="s">
        <v>2566</v>
      </c>
    </row>
    <row r="5472" spans="1:2" x14ac:dyDescent="0.25">
      <c r="A5472" s="62">
        <v>31291306</v>
      </c>
      <c r="B5472" s="63" t="s">
        <v>4961</v>
      </c>
    </row>
    <row r="5473" spans="1:2" x14ac:dyDescent="0.25">
      <c r="A5473" s="62">
        <v>31291307</v>
      </c>
      <c r="B5473" s="63" t="s">
        <v>13334</v>
      </c>
    </row>
    <row r="5474" spans="1:2" x14ac:dyDescent="0.25">
      <c r="A5474" s="62">
        <v>31291308</v>
      </c>
      <c r="B5474" s="63" t="s">
        <v>18610</v>
      </c>
    </row>
    <row r="5475" spans="1:2" x14ac:dyDescent="0.25">
      <c r="A5475" s="62">
        <v>31291309</v>
      </c>
      <c r="B5475" s="63" t="s">
        <v>2811</v>
      </c>
    </row>
    <row r="5476" spans="1:2" x14ac:dyDescent="0.25">
      <c r="A5476" s="62">
        <v>31291310</v>
      </c>
      <c r="B5476" s="63" t="s">
        <v>7341</v>
      </c>
    </row>
    <row r="5477" spans="1:2" x14ac:dyDescent="0.25">
      <c r="A5477" s="62">
        <v>31291311</v>
      </c>
      <c r="B5477" s="63" t="s">
        <v>5727</v>
      </c>
    </row>
    <row r="5478" spans="1:2" x14ac:dyDescent="0.25">
      <c r="A5478" s="62">
        <v>31291312</v>
      </c>
      <c r="B5478" s="63" t="s">
        <v>10265</v>
      </c>
    </row>
    <row r="5479" spans="1:2" x14ac:dyDescent="0.25">
      <c r="A5479" s="62">
        <v>31291313</v>
      </c>
      <c r="B5479" s="63" t="s">
        <v>3941</v>
      </c>
    </row>
    <row r="5480" spans="1:2" x14ac:dyDescent="0.25">
      <c r="A5480" s="62">
        <v>31291314</v>
      </c>
      <c r="B5480" s="63" t="s">
        <v>16745</v>
      </c>
    </row>
    <row r="5481" spans="1:2" x14ac:dyDescent="0.25">
      <c r="A5481" s="62">
        <v>31291315</v>
      </c>
      <c r="B5481" s="63" t="s">
        <v>10123</v>
      </c>
    </row>
    <row r="5482" spans="1:2" x14ac:dyDescent="0.25">
      <c r="A5482" s="62">
        <v>31291316</v>
      </c>
      <c r="B5482" s="63" t="s">
        <v>4842</v>
      </c>
    </row>
    <row r="5483" spans="1:2" x14ac:dyDescent="0.25">
      <c r="A5483" s="62">
        <v>31291317</v>
      </c>
      <c r="B5483" s="63" t="s">
        <v>16874</v>
      </c>
    </row>
    <row r="5484" spans="1:2" x14ac:dyDescent="0.25">
      <c r="A5484" s="62">
        <v>31291318</v>
      </c>
      <c r="B5484" s="63" t="s">
        <v>15030</v>
      </c>
    </row>
    <row r="5485" spans="1:2" x14ac:dyDescent="0.25">
      <c r="A5485" s="62">
        <v>31291319</v>
      </c>
      <c r="B5485" s="63" t="s">
        <v>4591</v>
      </c>
    </row>
    <row r="5486" spans="1:2" x14ac:dyDescent="0.25">
      <c r="A5486" s="62">
        <v>31291320</v>
      </c>
      <c r="B5486" s="63" t="s">
        <v>1716</v>
      </c>
    </row>
    <row r="5487" spans="1:2" x14ac:dyDescent="0.25">
      <c r="A5487" s="62">
        <v>31291401</v>
      </c>
      <c r="B5487" s="63" t="s">
        <v>9637</v>
      </c>
    </row>
    <row r="5488" spans="1:2" x14ac:dyDescent="0.25">
      <c r="A5488" s="62">
        <v>31291402</v>
      </c>
      <c r="B5488" s="63" t="s">
        <v>14704</v>
      </c>
    </row>
    <row r="5489" spans="1:2" x14ac:dyDescent="0.25">
      <c r="A5489" s="62">
        <v>31291403</v>
      </c>
      <c r="B5489" s="63" t="s">
        <v>9556</v>
      </c>
    </row>
    <row r="5490" spans="1:2" x14ac:dyDescent="0.25">
      <c r="A5490" s="62">
        <v>31291404</v>
      </c>
      <c r="B5490" s="63" t="s">
        <v>3121</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3200</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11938</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6887</v>
      </c>
    </row>
    <row r="5504" spans="1:2" x14ac:dyDescent="0.25">
      <c r="A5504" s="62">
        <v>31291418</v>
      </c>
      <c r="B5504" s="63" t="s">
        <v>9522</v>
      </c>
    </row>
    <row r="5505" spans="1:2" x14ac:dyDescent="0.25">
      <c r="A5505" s="62">
        <v>31291419</v>
      </c>
      <c r="B5505" s="63" t="s">
        <v>3351</v>
      </c>
    </row>
    <row r="5506" spans="1:2" x14ac:dyDescent="0.25">
      <c r="A5506" s="62">
        <v>31291420</v>
      </c>
      <c r="B5506" s="63" t="s">
        <v>14385</v>
      </c>
    </row>
    <row r="5507" spans="1:2" x14ac:dyDescent="0.25">
      <c r="A5507" s="62">
        <v>31301101</v>
      </c>
      <c r="B5507" s="63" t="s">
        <v>10781</v>
      </c>
    </row>
    <row r="5508" spans="1:2" x14ac:dyDescent="0.25">
      <c r="A5508" s="62">
        <v>31301102</v>
      </c>
      <c r="B5508" s="63" t="s">
        <v>10619</v>
      </c>
    </row>
    <row r="5509" spans="1:2" x14ac:dyDescent="0.25">
      <c r="A5509" s="62">
        <v>31301103</v>
      </c>
      <c r="B5509" s="63" t="s">
        <v>5456</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9617</v>
      </c>
    </row>
    <row r="5516" spans="1:2" x14ac:dyDescent="0.25">
      <c r="A5516" s="62">
        <v>31301110</v>
      </c>
      <c r="B5516" s="63" t="s">
        <v>7373</v>
      </c>
    </row>
    <row r="5517" spans="1:2" x14ac:dyDescent="0.25">
      <c r="A5517" s="62">
        <v>31301111</v>
      </c>
      <c r="B5517" s="63" t="s">
        <v>9734</v>
      </c>
    </row>
    <row r="5518" spans="1:2" x14ac:dyDescent="0.25">
      <c r="A5518" s="62">
        <v>31301112</v>
      </c>
      <c r="B5518" s="63" t="s">
        <v>6352</v>
      </c>
    </row>
    <row r="5519" spans="1:2" x14ac:dyDescent="0.25">
      <c r="A5519" s="62">
        <v>31301113</v>
      </c>
      <c r="B5519" s="63" t="s">
        <v>3876</v>
      </c>
    </row>
    <row r="5520" spans="1:2" x14ac:dyDescent="0.25">
      <c r="A5520" s="62">
        <v>31301114</v>
      </c>
      <c r="B5520" s="63" t="s">
        <v>893</v>
      </c>
    </row>
    <row r="5521" spans="1:2" x14ac:dyDescent="0.25">
      <c r="A5521" s="62">
        <v>31301115</v>
      </c>
      <c r="B5521" s="63" t="s">
        <v>10593</v>
      </c>
    </row>
    <row r="5522" spans="1:2" x14ac:dyDescent="0.25">
      <c r="A5522" s="62">
        <v>31301116</v>
      </c>
      <c r="B5522" s="63" t="s">
        <v>2242</v>
      </c>
    </row>
    <row r="5523" spans="1:2" x14ac:dyDescent="0.25">
      <c r="A5523" s="62">
        <v>31301117</v>
      </c>
      <c r="B5523" s="63" t="s">
        <v>13823</v>
      </c>
    </row>
    <row r="5524" spans="1:2" x14ac:dyDescent="0.25">
      <c r="A5524" s="62">
        <v>31301118</v>
      </c>
      <c r="B5524" s="63" t="s">
        <v>4450</v>
      </c>
    </row>
    <row r="5525" spans="1:2" x14ac:dyDescent="0.25">
      <c r="A5525" s="62">
        <v>31301119</v>
      </c>
      <c r="B5525" s="63" t="s">
        <v>13303</v>
      </c>
    </row>
    <row r="5526" spans="1:2" x14ac:dyDescent="0.25">
      <c r="A5526" s="62">
        <v>31301201</v>
      </c>
      <c r="B5526" s="63" t="s">
        <v>15255</v>
      </c>
    </row>
    <row r="5527" spans="1:2" x14ac:dyDescent="0.25">
      <c r="A5527" s="62">
        <v>31301202</v>
      </c>
      <c r="B5527" s="63" t="s">
        <v>9017</v>
      </c>
    </row>
    <row r="5528" spans="1:2" x14ac:dyDescent="0.25">
      <c r="A5528" s="62">
        <v>31301203</v>
      </c>
      <c r="B5528" s="63" t="s">
        <v>7504</v>
      </c>
    </row>
    <row r="5529" spans="1:2" x14ac:dyDescent="0.25">
      <c r="A5529" s="62">
        <v>31301204</v>
      </c>
      <c r="B5529" s="63" t="s">
        <v>1678</v>
      </c>
    </row>
    <row r="5530" spans="1:2" x14ac:dyDescent="0.25">
      <c r="A5530" s="62">
        <v>31301205</v>
      </c>
      <c r="B5530" s="63" t="s">
        <v>13475</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11485</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16271</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2823</v>
      </c>
    </row>
    <row r="5571" spans="1:2" x14ac:dyDescent="0.25">
      <c r="A5571" s="62">
        <v>31301408</v>
      </c>
      <c r="B5571" s="63" t="s">
        <v>4753</v>
      </c>
    </row>
    <row r="5572" spans="1:2" x14ac:dyDescent="0.25">
      <c r="A5572" s="62">
        <v>31301409</v>
      </c>
      <c r="B5572" s="63" t="s">
        <v>17251</v>
      </c>
    </row>
    <row r="5573" spans="1:2" x14ac:dyDescent="0.25">
      <c r="A5573" s="62">
        <v>31301410</v>
      </c>
      <c r="B5573" s="63" t="s">
        <v>11227</v>
      </c>
    </row>
    <row r="5574" spans="1:2" x14ac:dyDescent="0.25">
      <c r="A5574" s="62">
        <v>31301411</v>
      </c>
      <c r="B5574" s="63" t="s">
        <v>6996</v>
      </c>
    </row>
    <row r="5575" spans="1:2" x14ac:dyDescent="0.25">
      <c r="A5575" s="62">
        <v>31301412</v>
      </c>
      <c r="B5575" s="63" t="s">
        <v>13986</v>
      </c>
    </row>
    <row r="5576" spans="1:2" x14ac:dyDescent="0.25">
      <c r="A5576" s="62">
        <v>31301413</v>
      </c>
      <c r="B5576" s="63" t="s">
        <v>1139</v>
      </c>
    </row>
    <row r="5577" spans="1:2" x14ac:dyDescent="0.25">
      <c r="A5577" s="62">
        <v>31301414</v>
      </c>
      <c r="B5577" s="63" t="s">
        <v>18328</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2383</v>
      </c>
    </row>
    <row r="5582" spans="1:2" x14ac:dyDescent="0.25">
      <c r="A5582" s="62">
        <v>31301419</v>
      </c>
      <c r="B5582" s="63" t="s">
        <v>11019</v>
      </c>
    </row>
    <row r="5583" spans="1:2" x14ac:dyDescent="0.25">
      <c r="A5583" s="62">
        <v>31301501</v>
      </c>
      <c r="B5583" s="63" t="s">
        <v>14209</v>
      </c>
    </row>
    <row r="5584" spans="1:2" x14ac:dyDescent="0.25">
      <c r="A5584" s="62">
        <v>31301502</v>
      </c>
      <c r="B5584" s="63" t="s">
        <v>14198</v>
      </c>
    </row>
    <row r="5585" spans="1:2" x14ac:dyDescent="0.25">
      <c r="A5585" s="62">
        <v>31301503</v>
      </c>
      <c r="B5585" s="63" t="s">
        <v>12134</v>
      </c>
    </row>
    <row r="5586" spans="1:2" x14ac:dyDescent="0.25">
      <c r="A5586" s="62">
        <v>31301504</v>
      </c>
      <c r="B5586" s="63" t="s">
        <v>9908</v>
      </c>
    </row>
    <row r="5587" spans="1:2" x14ac:dyDescent="0.25">
      <c r="A5587" s="62">
        <v>31301505</v>
      </c>
      <c r="B5587" s="63" t="s">
        <v>4934</v>
      </c>
    </row>
    <row r="5588" spans="1:2" x14ac:dyDescent="0.25">
      <c r="A5588" s="62">
        <v>31301506</v>
      </c>
      <c r="B5588" s="63" t="s">
        <v>3456</v>
      </c>
    </row>
    <row r="5589" spans="1:2" x14ac:dyDescent="0.25">
      <c r="A5589" s="62">
        <v>31301507</v>
      </c>
      <c r="B5589" s="63" t="s">
        <v>13309</v>
      </c>
    </row>
    <row r="5590" spans="1:2" x14ac:dyDescent="0.25">
      <c r="A5590" s="62">
        <v>31301508</v>
      </c>
      <c r="B5590" s="63" t="s">
        <v>8786</v>
      </c>
    </row>
    <row r="5591" spans="1:2" x14ac:dyDescent="0.25">
      <c r="A5591" s="62">
        <v>31301509</v>
      </c>
      <c r="B5591" s="63" t="s">
        <v>4325</v>
      </c>
    </row>
    <row r="5592" spans="1:2" x14ac:dyDescent="0.25">
      <c r="A5592" s="62">
        <v>31301510</v>
      </c>
      <c r="B5592" s="63" t="s">
        <v>4460</v>
      </c>
    </row>
    <row r="5593" spans="1:2" x14ac:dyDescent="0.25">
      <c r="A5593" s="62">
        <v>31301511</v>
      </c>
      <c r="B5593" s="63" t="s">
        <v>6931</v>
      </c>
    </row>
    <row r="5594" spans="1:2" x14ac:dyDescent="0.25">
      <c r="A5594" s="62">
        <v>31301512</v>
      </c>
      <c r="B5594" s="63" t="s">
        <v>491</v>
      </c>
    </row>
    <row r="5595" spans="1:2" x14ac:dyDescent="0.25">
      <c r="A5595" s="62">
        <v>31301513</v>
      </c>
      <c r="B5595" s="63" t="s">
        <v>9622</v>
      </c>
    </row>
    <row r="5596" spans="1:2" x14ac:dyDescent="0.25">
      <c r="A5596" s="62">
        <v>31301514</v>
      </c>
      <c r="B5596" s="63" t="s">
        <v>3529</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9144</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14722</v>
      </c>
    </row>
    <row r="5606" spans="1:2" x14ac:dyDescent="0.25">
      <c r="A5606" s="62">
        <v>31311105</v>
      </c>
      <c r="B5606" s="63" t="s">
        <v>12866</v>
      </c>
    </row>
    <row r="5607" spans="1:2" x14ac:dyDescent="0.25">
      <c r="A5607" s="62">
        <v>31311106</v>
      </c>
      <c r="B5607" s="63" t="s">
        <v>7792</v>
      </c>
    </row>
    <row r="5608" spans="1:2" x14ac:dyDescent="0.25">
      <c r="A5608" s="62">
        <v>31311109</v>
      </c>
      <c r="B5608" s="63" t="s">
        <v>9715</v>
      </c>
    </row>
    <row r="5609" spans="1:2" x14ac:dyDescent="0.25">
      <c r="A5609" s="62">
        <v>31311110</v>
      </c>
      <c r="B5609" s="63" t="s">
        <v>6847</v>
      </c>
    </row>
    <row r="5610" spans="1:2" x14ac:dyDescent="0.25">
      <c r="A5610" s="62">
        <v>31311111</v>
      </c>
      <c r="B5610" s="63" t="s">
        <v>14779</v>
      </c>
    </row>
    <row r="5611" spans="1:2" x14ac:dyDescent="0.25">
      <c r="A5611" s="62">
        <v>31311112</v>
      </c>
      <c r="B5611" s="63" t="s">
        <v>832</v>
      </c>
    </row>
    <row r="5612" spans="1:2" x14ac:dyDescent="0.25">
      <c r="A5612" s="62">
        <v>31311113</v>
      </c>
      <c r="B5612" s="63" t="s">
        <v>18189</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15917</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14959</v>
      </c>
    </row>
    <row r="5632" spans="1:2" x14ac:dyDescent="0.25">
      <c r="A5632" s="62">
        <v>31311311</v>
      </c>
      <c r="B5632" s="63" t="s">
        <v>12596</v>
      </c>
    </row>
    <row r="5633" spans="1:2" x14ac:dyDescent="0.25">
      <c r="A5633" s="62">
        <v>31311312</v>
      </c>
      <c r="B5633" s="63" t="s">
        <v>6438</v>
      </c>
    </row>
    <row r="5634" spans="1:2" x14ac:dyDescent="0.25">
      <c r="A5634" s="62">
        <v>31311313</v>
      </c>
      <c r="B5634" s="63" t="s">
        <v>16396</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3783</v>
      </c>
    </row>
    <row r="5642" spans="1:2" x14ac:dyDescent="0.25">
      <c r="A5642" s="62">
        <v>31311410</v>
      </c>
      <c r="B5642" s="63" t="s">
        <v>12933</v>
      </c>
    </row>
    <row r="5643" spans="1:2" x14ac:dyDescent="0.25">
      <c r="A5643" s="62">
        <v>31311411</v>
      </c>
      <c r="B5643" s="63" t="s">
        <v>4340</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5884</v>
      </c>
    </row>
    <row r="5650" spans="1:2" x14ac:dyDescent="0.25">
      <c r="A5650" s="62">
        <v>31311505</v>
      </c>
      <c r="B5650" s="63" t="s">
        <v>16660</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4981</v>
      </c>
    </row>
    <row r="5657" spans="1:2" x14ac:dyDescent="0.25">
      <c r="A5657" s="62">
        <v>31311601</v>
      </c>
      <c r="B5657" s="63" t="s">
        <v>13501</v>
      </c>
    </row>
    <row r="5658" spans="1:2" x14ac:dyDescent="0.25">
      <c r="A5658" s="62">
        <v>31311602</v>
      </c>
      <c r="B5658" s="63" t="s">
        <v>8858</v>
      </c>
    </row>
    <row r="5659" spans="1:2" x14ac:dyDescent="0.25">
      <c r="A5659" s="62">
        <v>31311603</v>
      </c>
      <c r="B5659" s="63" t="s">
        <v>13238</v>
      </c>
    </row>
    <row r="5660" spans="1:2" x14ac:dyDescent="0.25">
      <c r="A5660" s="62">
        <v>31311604</v>
      </c>
      <c r="B5660" s="63" t="s">
        <v>2471</v>
      </c>
    </row>
    <row r="5661" spans="1:2" x14ac:dyDescent="0.25">
      <c r="A5661" s="62">
        <v>31311605</v>
      </c>
      <c r="B5661" s="63" t="s">
        <v>13798</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10076</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9423</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13576</v>
      </c>
    </row>
    <row r="5675" spans="1:2" x14ac:dyDescent="0.25">
      <c r="A5675" s="62">
        <v>31311710</v>
      </c>
      <c r="B5675" s="63" t="s">
        <v>6385</v>
      </c>
    </row>
    <row r="5676" spans="1:2" x14ac:dyDescent="0.25">
      <c r="A5676" s="62">
        <v>31311711</v>
      </c>
      <c r="B5676" s="63" t="s">
        <v>6101</v>
      </c>
    </row>
    <row r="5677" spans="1:2" x14ac:dyDescent="0.25">
      <c r="A5677" s="62">
        <v>31311712</v>
      </c>
      <c r="B5677" s="63" t="s">
        <v>5537</v>
      </c>
    </row>
    <row r="5678" spans="1:2" x14ac:dyDescent="0.25">
      <c r="A5678" s="62">
        <v>31311713</v>
      </c>
      <c r="B5678" s="63" t="s">
        <v>2672</v>
      </c>
    </row>
    <row r="5679" spans="1:2" x14ac:dyDescent="0.25">
      <c r="A5679" s="62">
        <v>31321101</v>
      </c>
      <c r="B5679" s="63" t="s">
        <v>9289</v>
      </c>
    </row>
    <row r="5680" spans="1:2" x14ac:dyDescent="0.25">
      <c r="A5680" s="62">
        <v>31321102</v>
      </c>
      <c r="B5680" s="63" t="s">
        <v>10179</v>
      </c>
    </row>
    <row r="5681" spans="1:2" x14ac:dyDescent="0.25">
      <c r="A5681" s="62">
        <v>31321103</v>
      </c>
      <c r="B5681" s="63" t="s">
        <v>7595</v>
      </c>
    </row>
    <row r="5682" spans="1:2" x14ac:dyDescent="0.25">
      <c r="A5682" s="62">
        <v>31321104</v>
      </c>
      <c r="B5682" s="63" t="s">
        <v>6812</v>
      </c>
    </row>
    <row r="5683" spans="1:2" x14ac:dyDescent="0.25">
      <c r="A5683" s="62">
        <v>31321105</v>
      </c>
      <c r="B5683" s="63" t="s">
        <v>14318</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13728</v>
      </c>
    </row>
    <row r="5690" spans="1:2" x14ac:dyDescent="0.25">
      <c r="A5690" s="62">
        <v>31321201</v>
      </c>
      <c r="B5690" s="63" t="s">
        <v>1879</v>
      </c>
    </row>
    <row r="5691" spans="1:2" x14ac:dyDescent="0.25">
      <c r="A5691" s="62">
        <v>31321202</v>
      </c>
      <c r="B5691" s="63" t="s">
        <v>4463</v>
      </c>
    </row>
    <row r="5692" spans="1:2" x14ac:dyDescent="0.25">
      <c r="A5692" s="62">
        <v>31321203</v>
      </c>
      <c r="B5692" s="63" t="s">
        <v>10117</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3684</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16261</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13247</v>
      </c>
    </row>
    <row r="5713" spans="1:2" x14ac:dyDescent="0.25">
      <c r="A5713" s="62">
        <v>31321402</v>
      </c>
      <c r="B5713" s="63" t="s">
        <v>2714</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5013</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2337</v>
      </c>
    </row>
    <row r="5724" spans="1:2" x14ac:dyDescent="0.25">
      <c r="A5724" s="62">
        <v>31321502</v>
      </c>
      <c r="B5724" s="63" t="s">
        <v>9729</v>
      </c>
    </row>
    <row r="5725" spans="1:2" x14ac:dyDescent="0.25">
      <c r="A5725" s="62">
        <v>31321503</v>
      </c>
      <c r="B5725" s="63" t="s">
        <v>2272</v>
      </c>
    </row>
    <row r="5726" spans="1:2" x14ac:dyDescent="0.25">
      <c r="A5726" s="62">
        <v>31321504</v>
      </c>
      <c r="B5726" s="63" t="s">
        <v>3904</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16656</v>
      </c>
    </row>
    <row r="5733" spans="1:2" x14ac:dyDescent="0.25">
      <c r="A5733" s="62">
        <v>31321513</v>
      </c>
      <c r="B5733" s="63" t="s">
        <v>9947</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17693</v>
      </c>
    </row>
    <row r="5738" spans="1:2" x14ac:dyDescent="0.25">
      <c r="A5738" s="62">
        <v>31321605</v>
      </c>
      <c r="B5738" s="63" t="s">
        <v>8746</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4183</v>
      </c>
    </row>
    <row r="5743" spans="1:2" x14ac:dyDescent="0.25">
      <c r="A5743" s="62">
        <v>31321612</v>
      </c>
      <c r="B5743" s="63" t="s">
        <v>14776</v>
      </c>
    </row>
    <row r="5744" spans="1:2" x14ac:dyDescent="0.25">
      <c r="A5744" s="62">
        <v>31321613</v>
      </c>
      <c r="B5744" s="63" t="s">
        <v>10537</v>
      </c>
    </row>
    <row r="5745" spans="1:2" x14ac:dyDescent="0.25">
      <c r="A5745" s="62">
        <v>31321701</v>
      </c>
      <c r="B5745" s="63" t="s">
        <v>8098</v>
      </c>
    </row>
    <row r="5746" spans="1:2" x14ac:dyDescent="0.25">
      <c r="A5746" s="62">
        <v>31321702</v>
      </c>
      <c r="B5746" s="63" t="s">
        <v>17649</v>
      </c>
    </row>
    <row r="5747" spans="1:2" x14ac:dyDescent="0.25">
      <c r="A5747" s="62">
        <v>31321703</v>
      </c>
      <c r="B5747" s="63" t="s">
        <v>5588</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6134</v>
      </c>
    </row>
    <row r="5758" spans="1:2" x14ac:dyDescent="0.25">
      <c r="A5758" s="62">
        <v>31331103</v>
      </c>
      <c r="B5758" s="63" t="s">
        <v>13750</v>
      </c>
    </row>
    <row r="5759" spans="1:2" x14ac:dyDescent="0.25">
      <c r="A5759" s="62">
        <v>31331104</v>
      </c>
      <c r="B5759" s="63" t="s">
        <v>13863</v>
      </c>
    </row>
    <row r="5760" spans="1:2" x14ac:dyDescent="0.25">
      <c r="A5760" s="62">
        <v>31331105</v>
      </c>
      <c r="B5760" s="63" t="s">
        <v>11889</v>
      </c>
    </row>
    <row r="5761" spans="1:2" x14ac:dyDescent="0.25">
      <c r="A5761" s="62">
        <v>31331106</v>
      </c>
      <c r="B5761" s="63" t="s">
        <v>4153</v>
      </c>
    </row>
    <row r="5762" spans="1:2" x14ac:dyDescent="0.25">
      <c r="A5762" s="62">
        <v>31331109</v>
      </c>
      <c r="B5762" s="63" t="s">
        <v>8876</v>
      </c>
    </row>
    <row r="5763" spans="1:2" x14ac:dyDescent="0.25">
      <c r="A5763" s="62">
        <v>31331110</v>
      </c>
      <c r="B5763" s="63" t="s">
        <v>14719</v>
      </c>
    </row>
    <row r="5764" spans="1:2" x14ac:dyDescent="0.25">
      <c r="A5764" s="62">
        <v>31331111</v>
      </c>
      <c r="B5764" s="63" t="s">
        <v>2857</v>
      </c>
    </row>
    <row r="5765" spans="1:2" x14ac:dyDescent="0.25">
      <c r="A5765" s="62">
        <v>31331112</v>
      </c>
      <c r="B5765" s="63" t="s">
        <v>7526</v>
      </c>
    </row>
    <row r="5766" spans="1:2" x14ac:dyDescent="0.25">
      <c r="A5766" s="62">
        <v>31331113</v>
      </c>
      <c r="B5766" s="63" t="s">
        <v>4255</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4404</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14883</v>
      </c>
    </row>
    <row r="5781" spans="1:2" x14ac:dyDescent="0.25">
      <c r="A5781" s="62">
        <v>31331304</v>
      </c>
      <c r="B5781" s="63" t="s">
        <v>11799</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2427</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2708</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15933</v>
      </c>
    </row>
    <row r="5798" spans="1:2" x14ac:dyDescent="0.25">
      <c r="A5798" s="62">
        <v>31331412</v>
      </c>
      <c r="B5798" s="63" t="s">
        <v>11515</v>
      </c>
    </row>
    <row r="5799" spans="1:2" x14ac:dyDescent="0.25">
      <c r="A5799" s="62">
        <v>31331413</v>
      </c>
      <c r="B5799" s="63" t="s">
        <v>3671</v>
      </c>
    </row>
    <row r="5800" spans="1:2" x14ac:dyDescent="0.25">
      <c r="A5800" s="62">
        <v>31331501</v>
      </c>
      <c r="B5800" s="63" t="s">
        <v>1775</v>
      </c>
    </row>
    <row r="5801" spans="1:2" x14ac:dyDescent="0.25">
      <c r="A5801" s="62">
        <v>31331502</v>
      </c>
      <c r="B5801" s="63" t="s">
        <v>14058</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3603</v>
      </c>
    </row>
    <row r="5807" spans="1:2" x14ac:dyDescent="0.25">
      <c r="A5807" s="62">
        <v>31331510</v>
      </c>
      <c r="B5807" s="63" t="s">
        <v>4483</v>
      </c>
    </row>
    <row r="5808" spans="1:2" x14ac:dyDescent="0.25">
      <c r="A5808" s="62">
        <v>31331511</v>
      </c>
      <c r="B5808" s="63" t="s">
        <v>15159</v>
      </c>
    </row>
    <row r="5809" spans="1:2" x14ac:dyDescent="0.25">
      <c r="A5809" s="62">
        <v>31331512</v>
      </c>
      <c r="B5809" s="63" t="s">
        <v>17323</v>
      </c>
    </row>
    <row r="5810" spans="1:2" x14ac:dyDescent="0.25">
      <c r="A5810" s="62">
        <v>31331513</v>
      </c>
      <c r="B5810" s="63" t="s">
        <v>6187</v>
      </c>
    </row>
    <row r="5811" spans="1:2" x14ac:dyDescent="0.25">
      <c r="A5811" s="62">
        <v>31331601</v>
      </c>
      <c r="B5811" s="63" t="s">
        <v>2235</v>
      </c>
    </row>
    <row r="5812" spans="1:2" x14ac:dyDescent="0.25">
      <c r="A5812" s="62">
        <v>31331602</v>
      </c>
      <c r="B5812" s="63" t="s">
        <v>8076</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14082</v>
      </c>
    </row>
    <row r="5818" spans="1:2" x14ac:dyDescent="0.25">
      <c r="A5818" s="62">
        <v>31331610</v>
      </c>
      <c r="B5818" s="63" t="s">
        <v>7585</v>
      </c>
    </row>
    <row r="5819" spans="1:2" x14ac:dyDescent="0.25">
      <c r="A5819" s="62">
        <v>31331611</v>
      </c>
      <c r="B5819" s="63" t="s">
        <v>11597</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5419</v>
      </c>
    </row>
    <row r="5830" spans="1:2" x14ac:dyDescent="0.25">
      <c r="A5830" s="62">
        <v>31331711</v>
      </c>
      <c r="B5830" s="63" t="s">
        <v>2462</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6004</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12901</v>
      </c>
    </row>
    <row r="5844" spans="1:2" x14ac:dyDescent="0.25">
      <c r="A5844" s="62">
        <v>31341201</v>
      </c>
      <c r="B5844" s="63" t="s">
        <v>8154</v>
      </c>
    </row>
    <row r="5845" spans="1:2" x14ac:dyDescent="0.25">
      <c r="A5845" s="62">
        <v>31341202</v>
      </c>
      <c r="B5845" s="63" t="s">
        <v>1840</v>
      </c>
    </row>
    <row r="5846" spans="1:2" x14ac:dyDescent="0.25">
      <c r="A5846" s="62">
        <v>31341203</v>
      </c>
      <c r="B5846" s="63" t="s">
        <v>12707</v>
      </c>
    </row>
    <row r="5847" spans="1:2" x14ac:dyDescent="0.25">
      <c r="A5847" s="62">
        <v>31341204</v>
      </c>
      <c r="B5847" s="63" t="s">
        <v>8758</v>
      </c>
    </row>
    <row r="5848" spans="1:2" x14ac:dyDescent="0.25">
      <c r="A5848" s="62">
        <v>31341205</v>
      </c>
      <c r="B5848" s="63" t="s">
        <v>9058</v>
      </c>
    </row>
    <row r="5849" spans="1:2" x14ac:dyDescent="0.25">
      <c r="A5849" s="62">
        <v>31341206</v>
      </c>
      <c r="B5849" s="63" t="s">
        <v>7069</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5576</v>
      </c>
    </row>
    <row r="5854" spans="1:2" x14ac:dyDescent="0.25">
      <c r="A5854" s="62">
        <v>31341213</v>
      </c>
      <c r="B5854" s="63" t="s">
        <v>3585</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13340</v>
      </c>
    </row>
    <row r="5867" spans="1:2" x14ac:dyDescent="0.25">
      <c r="A5867" s="62">
        <v>31341402</v>
      </c>
      <c r="B5867" s="63" t="s">
        <v>10785</v>
      </c>
    </row>
    <row r="5868" spans="1:2" x14ac:dyDescent="0.25">
      <c r="A5868" s="62">
        <v>31341403</v>
      </c>
      <c r="B5868" s="63" t="s">
        <v>15741</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13279</v>
      </c>
    </row>
    <row r="5873" spans="1:2" x14ac:dyDescent="0.25">
      <c r="A5873" s="62">
        <v>31341410</v>
      </c>
      <c r="B5873" s="63" t="s">
        <v>9669</v>
      </c>
    </row>
    <row r="5874" spans="1:2" x14ac:dyDescent="0.25">
      <c r="A5874" s="62">
        <v>31341411</v>
      </c>
      <c r="B5874" s="63" t="s">
        <v>7622</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6692</v>
      </c>
    </row>
    <row r="5890" spans="1:2" x14ac:dyDescent="0.25">
      <c r="A5890" s="62">
        <v>31341603</v>
      </c>
      <c r="B5890" s="63" t="s">
        <v>13536</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7448</v>
      </c>
    </row>
    <row r="5895" spans="1:2" x14ac:dyDescent="0.25">
      <c r="A5895" s="62">
        <v>31341610</v>
      </c>
      <c r="B5895" s="63" t="s">
        <v>16839</v>
      </c>
    </row>
    <row r="5896" spans="1:2" x14ac:dyDescent="0.25">
      <c r="A5896" s="62">
        <v>31341611</v>
      </c>
      <c r="B5896" s="63" t="s">
        <v>4856</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2080</v>
      </c>
    </row>
    <row r="5905" spans="1:2" x14ac:dyDescent="0.25">
      <c r="A5905" s="62">
        <v>31341709</v>
      </c>
      <c r="B5905" s="63" t="s">
        <v>14036</v>
      </c>
    </row>
    <row r="5906" spans="1:2" x14ac:dyDescent="0.25">
      <c r="A5906" s="62">
        <v>31341710</v>
      </c>
      <c r="B5906" s="63" t="s">
        <v>4628</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14596</v>
      </c>
    </row>
    <row r="5916" spans="1:2" x14ac:dyDescent="0.25">
      <c r="A5916" s="62">
        <v>31351109</v>
      </c>
      <c r="B5916" s="63" t="s">
        <v>9129</v>
      </c>
    </row>
    <row r="5917" spans="1:2" x14ac:dyDescent="0.25">
      <c r="A5917" s="62">
        <v>31351110</v>
      </c>
      <c r="B5917" s="63" t="s">
        <v>14250</v>
      </c>
    </row>
    <row r="5918" spans="1:2" x14ac:dyDescent="0.25">
      <c r="A5918" s="62">
        <v>31351111</v>
      </c>
      <c r="B5918" s="63" t="s">
        <v>14884</v>
      </c>
    </row>
    <row r="5919" spans="1:2" x14ac:dyDescent="0.25">
      <c r="A5919" s="62">
        <v>31351112</v>
      </c>
      <c r="B5919" s="63" t="s">
        <v>5531</v>
      </c>
    </row>
    <row r="5920" spans="1:2" x14ac:dyDescent="0.25">
      <c r="A5920" s="62">
        <v>31351113</v>
      </c>
      <c r="B5920" s="63" t="s">
        <v>8057</v>
      </c>
    </row>
    <row r="5921" spans="1:2" x14ac:dyDescent="0.25">
      <c r="A5921" s="62">
        <v>31351201</v>
      </c>
      <c r="B5921" s="63" t="s">
        <v>1995</v>
      </c>
    </row>
    <row r="5922" spans="1:2" x14ac:dyDescent="0.25">
      <c r="A5922" s="62">
        <v>31351202</v>
      </c>
      <c r="B5922" s="63" t="s">
        <v>11392</v>
      </c>
    </row>
    <row r="5923" spans="1:2" x14ac:dyDescent="0.25">
      <c r="A5923" s="62">
        <v>31351203</v>
      </c>
      <c r="B5923" s="63" t="s">
        <v>13671</v>
      </c>
    </row>
    <row r="5924" spans="1:2" x14ac:dyDescent="0.25">
      <c r="A5924" s="62">
        <v>31351204</v>
      </c>
      <c r="B5924" s="63" t="s">
        <v>7125</v>
      </c>
    </row>
    <row r="5925" spans="1:2" x14ac:dyDescent="0.25">
      <c r="A5925" s="62">
        <v>31351205</v>
      </c>
      <c r="B5925" s="63" t="s">
        <v>16873</v>
      </c>
    </row>
    <row r="5926" spans="1:2" x14ac:dyDescent="0.25">
      <c r="A5926" s="62">
        <v>31351206</v>
      </c>
      <c r="B5926" s="63" t="s">
        <v>7905</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6557</v>
      </c>
    </row>
    <row r="5931" spans="1:2" x14ac:dyDescent="0.25">
      <c r="A5931" s="62">
        <v>31351213</v>
      </c>
      <c r="B5931" s="63" t="s">
        <v>14781</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11005</v>
      </c>
    </row>
    <row r="5938" spans="1:2" x14ac:dyDescent="0.25">
      <c r="A5938" s="62">
        <v>31351309</v>
      </c>
      <c r="B5938" s="63" t="s">
        <v>14795</v>
      </c>
    </row>
    <row r="5939" spans="1:2" x14ac:dyDescent="0.25">
      <c r="A5939" s="62">
        <v>31351310</v>
      </c>
      <c r="B5939" s="63" t="s">
        <v>3990</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5384</v>
      </c>
    </row>
    <row r="5944" spans="1:2" x14ac:dyDescent="0.25">
      <c r="A5944" s="62">
        <v>31351402</v>
      </c>
      <c r="B5944" s="63" t="s">
        <v>7446</v>
      </c>
    </row>
    <row r="5945" spans="1:2" x14ac:dyDescent="0.25">
      <c r="A5945" s="62">
        <v>31351403</v>
      </c>
      <c r="B5945" s="63" t="s">
        <v>604</v>
      </c>
    </row>
    <row r="5946" spans="1:2" x14ac:dyDescent="0.25">
      <c r="A5946" s="62">
        <v>31351404</v>
      </c>
      <c r="B5946" s="63" t="s">
        <v>4933</v>
      </c>
    </row>
    <row r="5947" spans="1:2" x14ac:dyDescent="0.25">
      <c r="A5947" s="62">
        <v>31351405</v>
      </c>
      <c r="B5947" s="63" t="s">
        <v>7548</v>
      </c>
    </row>
    <row r="5948" spans="1:2" x14ac:dyDescent="0.25">
      <c r="A5948" s="62">
        <v>31351406</v>
      </c>
      <c r="B5948" s="63" t="s">
        <v>530</v>
      </c>
    </row>
    <row r="5949" spans="1:2" x14ac:dyDescent="0.25">
      <c r="A5949" s="62">
        <v>31351409</v>
      </c>
      <c r="B5949" s="63" t="s">
        <v>13277</v>
      </c>
    </row>
    <row r="5950" spans="1:2" x14ac:dyDescent="0.25">
      <c r="A5950" s="62">
        <v>31351410</v>
      </c>
      <c r="B5950" s="63" t="s">
        <v>6467</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11072</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5509</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8101</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12759</v>
      </c>
    </row>
    <row r="5980" spans="1:2" x14ac:dyDescent="0.25">
      <c r="A5980" s="62">
        <v>31351705</v>
      </c>
      <c r="B5980" s="63" t="s">
        <v>7944</v>
      </c>
    </row>
    <row r="5981" spans="1:2" x14ac:dyDescent="0.25">
      <c r="A5981" s="62">
        <v>31351706</v>
      </c>
      <c r="B5981" s="63" t="s">
        <v>14297</v>
      </c>
    </row>
    <row r="5982" spans="1:2" x14ac:dyDescent="0.25">
      <c r="A5982" s="62">
        <v>31351709</v>
      </c>
      <c r="B5982" s="63" t="s">
        <v>8518</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2852</v>
      </c>
    </row>
    <row r="5989" spans="1:2" x14ac:dyDescent="0.25">
      <c r="A5989" s="62">
        <v>31361103</v>
      </c>
      <c r="B5989" s="63" t="s">
        <v>151</v>
      </c>
    </row>
    <row r="5990" spans="1:2" x14ac:dyDescent="0.25">
      <c r="A5990" s="62">
        <v>31361104</v>
      </c>
      <c r="B5990" s="63" t="s">
        <v>10350</v>
      </c>
    </row>
    <row r="5991" spans="1:2" x14ac:dyDescent="0.25">
      <c r="A5991" s="62">
        <v>31361105</v>
      </c>
      <c r="B5991" s="63" t="s">
        <v>14533</v>
      </c>
    </row>
    <row r="5992" spans="1:2" x14ac:dyDescent="0.25">
      <c r="A5992" s="62">
        <v>31361106</v>
      </c>
      <c r="B5992" s="63" t="s">
        <v>6402</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16188</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13589</v>
      </c>
    </row>
    <row r="6009" spans="1:2" x14ac:dyDescent="0.25">
      <c r="A6009" s="62">
        <v>31361301</v>
      </c>
      <c r="B6009" s="63" t="s">
        <v>13244</v>
      </c>
    </row>
    <row r="6010" spans="1:2" x14ac:dyDescent="0.25">
      <c r="A6010" s="62">
        <v>31361302</v>
      </c>
      <c r="B6010" s="63" t="s">
        <v>16246</v>
      </c>
    </row>
    <row r="6011" spans="1:2" x14ac:dyDescent="0.25">
      <c r="A6011" s="62">
        <v>31361303</v>
      </c>
      <c r="B6011" s="63" t="s">
        <v>6715</v>
      </c>
    </row>
    <row r="6012" spans="1:2" x14ac:dyDescent="0.25">
      <c r="A6012" s="62">
        <v>31361304</v>
      </c>
      <c r="B6012" s="63" t="s">
        <v>5185</v>
      </c>
    </row>
    <row r="6013" spans="1:2" x14ac:dyDescent="0.25">
      <c r="A6013" s="62">
        <v>31361305</v>
      </c>
      <c r="B6013" s="63" t="s">
        <v>2154</v>
      </c>
    </row>
    <row r="6014" spans="1:2" x14ac:dyDescent="0.25">
      <c r="A6014" s="62">
        <v>31361306</v>
      </c>
      <c r="B6014" s="63" t="s">
        <v>8352</v>
      </c>
    </row>
    <row r="6015" spans="1:2" x14ac:dyDescent="0.25">
      <c r="A6015" s="62">
        <v>31361309</v>
      </c>
      <c r="B6015" s="63" t="s">
        <v>14410</v>
      </c>
    </row>
    <row r="6016" spans="1:2" x14ac:dyDescent="0.25">
      <c r="A6016" s="62">
        <v>31361310</v>
      </c>
      <c r="B6016" s="63" t="s">
        <v>10562</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7567</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8224</v>
      </c>
    </row>
    <row r="6026" spans="1:2" x14ac:dyDescent="0.25">
      <c r="A6026" s="62">
        <v>31361409</v>
      </c>
      <c r="B6026" s="63" t="s">
        <v>14146</v>
      </c>
    </row>
    <row r="6027" spans="1:2" x14ac:dyDescent="0.25">
      <c r="A6027" s="62">
        <v>31361410</v>
      </c>
      <c r="B6027" s="63" t="s">
        <v>13078</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6358</v>
      </c>
    </row>
    <row r="6032" spans="1:2" x14ac:dyDescent="0.25">
      <c r="A6032" s="62">
        <v>31361502</v>
      </c>
      <c r="B6032" s="63" t="s">
        <v>11760</v>
      </c>
    </row>
    <row r="6033" spans="1:2" x14ac:dyDescent="0.25">
      <c r="A6033" s="62">
        <v>31361503</v>
      </c>
      <c r="B6033" s="63" t="s">
        <v>10956</v>
      </c>
    </row>
    <row r="6034" spans="1:2" x14ac:dyDescent="0.25">
      <c r="A6034" s="62">
        <v>31361504</v>
      </c>
      <c r="B6034" s="63" t="s">
        <v>5320</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6236</v>
      </c>
    </row>
    <row r="6039" spans="1:2" x14ac:dyDescent="0.25">
      <c r="A6039" s="62">
        <v>31361511</v>
      </c>
      <c r="B6039" s="63" t="s">
        <v>18545</v>
      </c>
    </row>
    <row r="6040" spans="1:2" x14ac:dyDescent="0.25">
      <c r="A6040" s="62">
        <v>31361512</v>
      </c>
      <c r="B6040" s="63" t="s">
        <v>5239</v>
      </c>
    </row>
    <row r="6041" spans="1:2" x14ac:dyDescent="0.25">
      <c r="A6041" s="62">
        <v>31361513</v>
      </c>
      <c r="B6041" s="63" t="s">
        <v>6822</v>
      </c>
    </row>
    <row r="6042" spans="1:2" x14ac:dyDescent="0.25">
      <c r="A6042" s="62">
        <v>31361601</v>
      </c>
      <c r="B6042" s="63" t="s">
        <v>6473</v>
      </c>
    </row>
    <row r="6043" spans="1:2" x14ac:dyDescent="0.25">
      <c r="A6043" s="62">
        <v>31361602</v>
      </c>
      <c r="B6043" s="63" t="s">
        <v>14539</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6899</v>
      </c>
    </row>
    <row r="6051" spans="1:2" x14ac:dyDescent="0.25">
      <c r="A6051" s="62">
        <v>31361612</v>
      </c>
      <c r="B6051" s="63" t="s">
        <v>14315</v>
      </c>
    </row>
    <row r="6052" spans="1:2" x14ac:dyDescent="0.25">
      <c r="A6052" s="62">
        <v>31361613</v>
      </c>
      <c r="B6052" s="63" t="s">
        <v>9759</v>
      </c>
    </row>
    <row r="6053" spans="1:2" x14ac:dyDescent="0.25">
      <c r="A6053" s="62">
        <v>31361701</v>
      </c>
      <c r="B6053" s="63" t="s">
        <v>15546</v>
      </c>
    </row>
    <row r="6054" spans="1:2" x14ac:dyDescent="0.25">
      <c r="A6054" s="62">
        <v>31361702</v>
      </c>
      <c r="B6054" s="63" t="s">
        <v>10821</v>
      </c>
    </row>
    <row r="6055" spans="1:2" x14ac:dyDescent="0.25">
      <c r="A6055" s="62">
        <v>31361703</v>
      </c>
      <c r="B6055" s="63" t="s">
        <v>17075</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7708</v>
      </c>
    </row>
    <row r="6062" spans="1:2" x14ac:dyDescent="0.25">
      <c r="A6062" s="62">
        <v>31361712</v>
      </c>
      <c r="B6062" s="63" t="s">
        <v>18212</v>
      </c>
    </row>
    <row r="6063" spans="1:2" x14ac:dyDescent="0.25">
      <c r="A6063" s="62">
        <v>31361713</v>
      </c>
      <c r="B6063" s="63" t="s">
        <v>4063</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5904</v>
      </c>
    </row>
    <row r="6069" spans="1:2" x14ac:dyDescent="0.25">
      <c r="A6069" s="62">
        <v>31371103</v>
      </c>
      <c r="B6069" s="63" t="s">
        <v>9979</v>
      </c>
    </row>
    <row r="6070" spans="1:2" x14ac:dyDescent="0.25">
      <c r="A6070" s="62">
        <v>31371104</v>
      </c>
      <c r="B6070" s="63" t="s">
        <v>18205</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5469</v>
      </c>
    </row>
    <row r="6082" spans="1:2" x14ac:dyDescent="0.25">
      <c r="A6082" s="62">
        <v>31371209</v>
      </c>
      <c r="B6082" s="63" t="s">
        <v>15635</v>
      </c>
    </row>
    <row r="6083" spans="1:2" x14ac:dyDescent="0.25">
      <c r="A6083" s="62">
        <v>31371301</v>
      </c>
      <c r="B6083" s="63" t="s">
        <v>5544</v>
      </c>
    </row>
    <row r="6084" spans="1:2" x14ac:dyDescent="0.25">
      <c r="A6084" s="62">
        <v>31371302</v>
      </c>
      <c r="B6084" s="63" t="s">
        <v>4372</v>
      </c>
    </row>
    <row r="6085" spans="1:2" x14ac:dyDescent="0.25">
      <c r="A6085" s="62">
        <v>31371401</v>
      </c>
      <c r="B6085" s="63" t="s">
        <v>6535</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4374</v>
      </c>
    </row>
    <row r="6094" spans="1:2" x14ac:dyDescent="0.25">
      <c r="A6094" s="62">
        <v>32101505</v>
      </c>
      <c r="B6094" s="63" t="s">
        <v>9760</v>
      </c>
    </row>
    <row r="6095" spans="1:2" x14ac:dyDescent="0.25">
      <c r="A6095" s="62">
        <v>32101506</v>
      </c>
      <c r="B6095" s="63" t="s">
        <v>15019</v>
      </c>
    </row>
    <row r="6096" spans="1:2" x14ac:dyDescent="0.25">
      <c r="A6096" s="62">
        <v>32101507</v>
      </c>
      <c r="B6096" s="63" t="s">
        <v>7368</v>
      </c>
    </row>
    <row r="6097" spans="1:2" x14ac:dyDescent="0.25">
      <c r="A6097" s="62">
        <v>32101508</v>
      </c>
      <c r="B6097" s="63" t="s">
        <v>5004</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18500</v>
      </c>
    </row>
    <row r="6103" spans="1:2" x14ac:dyDescent="0.25">
      <c r="A6103" s="62">
        <v>32101515</v>
      </c>
      <c r="B6103" s="63" t="s">
        <v>5897</v>
      </c>
    </row>
    <row r="6104" spans="1:2" x14ac:dyDescent="0.25">
      <c r="A6104" s="62">
        <v>32101516</v>
      </c>
      <c r="B6104" s="63" t="s">
        <v>6354</v>
      </c>
    </row>
    <row r="6105" spans="1:2" x14ac:dyDescent="0.25">
      <c r="A6105" s="62">
        <v>32101517</v>
      </c>
      <c r="B6105" s="63" t="s">
        <v>10120</v>
      </c>
    </row>
    <row r="6106" spans="1:2" x14ac:dyDescent="0.25">
      <c r="A6106" s="62">
        <v>32101518</v>
      </c>
      <c r="B6106" s="63" t="s">
        <v>15366</v>
      </c>
    </row>
    <row r="6107" spans="1:2" x14ac:dyDescent="0.25">
      <c r="A6107" s="62">
        <v>32101519</v>
      </c>
      <c r="B6107" s="63" t="s">
        <v>18222</v>
      </c>
    </row>
    <row r="6108" spans="1:2" x14ac:dyDescent="0.25">
      <c r="A6108" s="62">
        <v>32101520</v>
      </c>
      <c r="B6108" s="63" t="s">
        <v>11441</v>
      </c>
    </row>
    <row r="6109" spans="1:2" x14ac:dyDescent="0.25">
      <c r="A6109" s="62">
        <v>32101521</v>
      </c>
      <c r="B6109" s="63" t="s">
        <v>6180</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2821</v>
      </c>
    </row>
    <row r="6114" spans="1:2" x14ac:dyDescent="0.25">
      <c r="A6114" s="62">
        <v>32101526</v>
      </c>
      <c r="B6114" s="63" t="s">
        <v>14604</v>
      </c>
    </row>
    <row r="6115" spans="1:2" x14ac:dyDescent="0.25">
      <c r="A6115" s="62">
        <v>32101527</v>
      </c>
      <c r="B6115" s="63" t="s">
        <v>6312</v>
      </c>
    </row>
    <row r="6116" spans="1:2" x14ac:dyDescent="0.25">
      <c r="A6116" s="62">
        <v>32101528</v>
      </c>
      <c r="B6116" s="63" t="s">
        <v>16666</v>
      </c>
    </row>
    <row r="6117" spans="1:2" x14ac:dyDescent="0.25">
      <c r="A6117" s="62">
        <v>32101601</v>
      </c>
      <c r="B6117" s="63" t="s">
        <v>8120</v>
      </c>
    </row>
    <row r="6118" spans="1:2" x14ac:dyDescent="0.25">
      <c r="A6118" s="62">
        <v>32101602</v>
      </c>
      <c r="B6118" s="63" t="s">
        <v>9682</v>
      </c>
    </row>
    <row r="6119" spans="1:2" x14ac:dyDescent="0.25">
      <c r="A6119" s="62">
        <v>32101603</v>
      </c>
      <c r="B6119" s="63" t="s">
        <v>14920</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11085</v>
      </c>
    </row>
    <row r="6125" spans="1:2" x14ac:dyDescent="0.25">
      <c r="A6125" s="62">
        <v>32101609</v>
      </c>
      <c r="B6125" s="63" t="s">
        <v>4456</v>
      </c>
    </row>
    <row r="6126" spans="1:2" x14ac:dyDescent="0.25">
      <c r="A6126" s="62">
        <v>32101611</v>
      </c>
      <c r="B6126" s="63" t="s">
        <v>8265</v>
      </c>
    </row>
    <row r="6127" spans="1:2" x14ac:dyDescent="0.25">
      <c r="A6127" s="62">
        <v>32101612</v>
      </c>
      <c r="B6127" s="63" t="s">
        <v>9381</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8961</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14141</v>
      </c>
    </row>
    <row r="6145" spans="1:2" x14ac:dyDescent="0.25">
      <c r="A6145" s="62">
        <v>32101630</v>
      </c>
      <c r="B6145" s="63" t="s">
        <v>15841</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15399</v>
      </c>
    </row>
    <row r="6151" spans="1:2" x14ac:dyDescent="0.25">
      <c r="A6151" s="62">
        <v>32101636</v>
      </c>
      <c r="B6151" s="63" t="s">
        <v>3398</v>
      </c>
    </row>
    <row r="6152" spans="1:2" x14ac:dyDescent="0.25">
      <c r="A6152" s="62">
        <v>32101637</v>
      </c>
      <c r="B6152" s="63" t="s">
        <v>5535</v>
      </c>
    </row>
    <row r="6153" spans="1:2" x14ac:dyDescent="0.25">
      <c r="A6153" s="62">
        <v>32111501</v>
      </c>
      <c r="B6153" s="63" t="s">
        <v>14392</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6303</v>
      </c>
    </row>
    <row r="6166" spans="1:2" x14ac:dyDescent="0.25">
      <c r="A6166" s="62">
        <v>32111602</v>
      </c>
      <c r="B6166" s="63" t="s">
        <v>14241</v>
      </c>
    </row>
    <row r="6167" spans="1:2" x14ac:dyDescent="0.25">
      <c r="A6167" s="62">
        <v>32111603</v>
      </c>
      <c r="B6167" s="63" t="s">
        <v>9731</v>
      </c>
    </row>
    <row r="6168" spans="1:2" x14ac:dyDescent="0.25">
      <c r="A6168" s="62">
        <v>32111604</v>
      </c>
      <c r="B6168" s="63" t="s">
        <v>5567</v>
      </c>
    </row>
    <row r="6169" spans="1:2" x14ac:dyDescent="0.25">
      <c r="A6169" s="62">
        <v>32111607</v>
      </c>
      <c r="B6169" s="63" t="s">
        <v>5575</v>
      </c>
    </row>
    <row r="6170" spans="1:2" x14ac:dyDescent="0.25">
      <c r="A6170" s="62">
        <v>32111608</v>
      </c>
      <c r="B6170" s="63" t="s">
        <v>3905</v>
      </c>
    </row>
    <row r="6171" spans="1:2" x14ac:dyDescent="0.25">
      <c r="A6171" s="62">
        <v>32111609</v>
      </c>
      <c r="B6171" s="63" t="s">
        <v>1070</v>
      </c>
    </row>
    <row r="6172" spans="1:2" x14ac:dyDescent="0.25">
      <c r="A6172" s="62">
        <v>32111610</v>
      </c>
      <c r="B6172" s="63" t="s">
        <v>7315</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6718</v>
      </c>
    </row>
    <row r="6177" spans="1:2" x14ac:dyDescent="0.25">
      <c r="A6177" s="62">
        <v>32111704</v>
      </c>
      <c r="B6177" s="63" t="s">
        <v>9859</v>
      </c>
    </row>
    <row r="6178" spans="1:2" x14ac:dyDescent="0.25">
      <c r="A6178" s="62">
        <v>32111705</v>
      </c>
      <c r="B6178" s="63" t="s">
        <v>519</v>
      </c>
    </row>
    <row r="6179" spans="1:2" x14ac:dyDescent="0.25">
      <c r="A6179" s="62">
        <v>32111706</v>
      </c>
      <c r="B6179" s="63" t="s">
        <v>14798</v>
      </c>
    </row>
    <row r="6180" spans="1:2" x14ac:dyDescent="0.25">
      <c r="A6180" s="62">
        <v>32121501</v>
      </c>
      <c r="B6180" s="63" t="s">
        <v>4251</v>
      </c>
    </row>
    <row r="6181" spans="1:2" x14ac:dyDescent="0.25">
      <c r="A6181" s="62">
        <v>32121502</v>
      </c>
      <c r="B6181" s="63" t="s">
        <v>8591</v>
      </c>
    </row>
    <row r="6182" spans="1:2" x14ac:dyDescent="0.25">
      <c r="A6182" s="62">
        <v>32121503</v>
      </c>
      <c r="B6182" s="63" t="s">
        <v>13399</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8182</v>
      </c>
    </row>
    <row r="6188" spans="1:2" x14ac:dyDescent="0.25">
      <c r="A6188" s="62">
        <v>32121701</v>
      </c>
      <c r="B6188" s="63" t="s">
        <v>4817</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8227</v>
      </c>
    </row>
    <row r="6193" spans="1:2" x14ac:dyDescent="0.25">
      <c r="A6193" s="62">
        <v>32121706</v>
      </c>
      <c r="B6193" s="63" t="s">
        <v>7664</v>
      </c>
    </row>
    <row r="6194" spans="1:2" x14ac:dyDescent="0.25">
      <c r="A6194" s="62">
        <v>32131001</v>
      </c>
      <c r="B6194" s="63" t="s">
        <v>4356</v>
      </c>
    </row>
    <row r="6195" spans="1:2" x14ac:dyDescent="0.25">
      <c r="A6195" s="62">
        <v>32131002</v>
      </c>
      <c r="B6195" s="63" t="s">
        <v>14153</v>
      </c>
    </row>
    <row r="6196" spans="1:2" x14ac:dyDescent="0.25">
      <c r="A6196" s="62">
        <v>32131003</v>
      </c>
      <c r="B6196" s="63" t="s">
        <v>15114</v>
      </c>
    </row>
    <row r="6197" spans="1:2" x14ac:dyDescent="0.25">
      <c r="A6197" s="62">
        <v>32131005</v>
      </c>
      <c r="B6197" s="63" t="s">
        <v>7062</v>
      </c>
    </row>
    <row r="6198" spans="1:2" x14ac:dyDescent="0.25">
      <c r="A6198" s="62">
        <v>32131006</v>
      </c>
      <c r="B6198" s="63" t="s">
        <v>18539</v>
      </c>
    </row>
    <row r="6199" spans="1:2" x14ac:dyDescent="0.25">
      <c r="A6199" s="62">
        <v>32131007</v>
      </c>
      <c r="B6199" s="63" t="s">
        <v>4313</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16092</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16066</v>
      </c>
    </row>
    <row r="6210" spans="1:2" x14ac:dyDescent="0.25">
      <c r="A6210" s="62">
        <v>32141006</v>
      </c>
      <c r="B6210" s="63" t="s">
        <v>7338</v>
      </c>
    </row>
    <row r="6211" spans="1:2" x14ac:dyDescent="0.25">
      <c r="A6211" s="62">
        <v>32141007</v>
      </c>
      <c r="B6211" s="63" t="s">
        <v>4717</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15098</v>
      </c>
    </row>
    <row r="6217" spans="1:2" x14ac:dyDescent="0.25">
      <c r="A6217" s="62">
        <v>32141013</v>
      </c>
      <c r="B6217" s="63" t="s">
        <v>10130</v>
      </c>
    </row>
    <row r="6218" spans="1:2" x14ac:dyDescent="0.25">
      <c r="A6218" s="62">
        <v>32141014</v>
      </c>
      <c r="B6218" s="63" t="s">
        <v>11173</v>
      </c>
    </row>
    <row r="6219" spans="1:2" x14ac:dyDescent="0.25">
      <c r="A6219" s="62">
        <v>32141015</v>
      </c>
      <c r="B6219" s="63" t="s">
        <v>6244</v>
      </c>
    </row>
    <row r="6220" spans="1:2" x14ac:dyDescent="0.25">
      <c r="A6220" s="62">
        <v>32141016</v>
      </c>
      <c r="B6220" s="63" t="s">
        <v>11997</v>
      </c>
    </row>
    <row r="6221" spans="1:2" x14ac:dyDescent="0.25">
      <c r="A6221" s="62">
        <v>32141101</v>
      </c>
      <c r="B6221" s="63" t="s">
        <v>3097</v>
      </c>
    </row>
    <row r="6222" spans="1:2" x14ac:dyDescent="0.25">
      <c r="A6222" s="62">
        <v>32141102</v>
      </c>
      <c r="B6222" s="63" t="s">
        <v>2132</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3768</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7867</v>
      </c>
    </row>
    <row r="6251" spans="1:2" x14ac:dyDescent="0.25">
      <c r="A6251" s="62">
        <v>39111505</v>
      </c>
      <c r="B6251" s="63" t="s">
        <v>15756</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8237</v>
      </c>
    </row>
    <row r="6257" spans="1:2" x14ac:dyDescent="0.25">
      <c r="A6257" s="62">
        <v>39111512</v>
      </c>
      <c r="B6257" s="63" t="s">
        <v>13519</v>
      </c>
    </row>
    <row r="6258" spans="1:2" x14ac:dyDescent="0.25">
      <c r="A6258" s="62">
        <v>39111513</v>
      </c>
      <c r="B6258" s="63" t="s">
        <v>9343</v>
      </c>
    </row>
    <row r="6259" spans="1:2" x14ac:dyDescent="0.25">
      <c r="A6259" s="62">
        <v>39111514</v>
      </c>
      <c r="B6259" s="63" t="s">
        <v>14756</v>
      </c>
    </row>
    <row r="6260" spans="1:2" x14ac:dyDescent="0.25">
      <c r="A6260" s="62">
        <v>39111515</v>
      </c>
      <c r="B6260" s="63" t="s">
        <v>7425</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3008</v>
      </c>
    </row>
    <row r="6270" spans="1:2" x14ac:dyDescent="0.25">
      <c r="A6270" s="62">
        <v>39111608</v>
      </c>
      <c r="B6270" s="63" t="s">
        <v>9063</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5988</v>
      </c>
    </row>
    <row r="6277" spans="1:2" x14ac:dyDescent="0.25">
      <c r="A6277" s="62">
        <v>39111801</v>
      </c>
      <c r="B6277" s="63" t="s">
        <v>13165</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8480</v>
      </c>
    </row>
    <row r="6282" spans="1:2" x14ac:dyDescent="0.25">
      <c r="A6282" s="62">
        <v>39111808</v>
      </c>
      <c r="B6282" s="63" t="s">
        <v>8959</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5611</v>
      </c>
    </row>
    <row r="6289" spans="1:2" x14ac:dyDescent="0.25">
      <c r="A6289" s="62">
        <v>39111902</v>
      </c>
      <c r="B6289" s="63" t="s">
        <v>4787</v>
      </c>
    </row>
    <row r="6290" spans="1:2" x14ac:dyDescent="0.25">
      <c r="A6290" s="62">
        <v>39112001</v>
      </c>
      <c r="B6290" s="63" t="s">
        <v>14217</v>
      </c>
    </row>
    <row r="6291" spans="1:2" x14ac:dyDescent="0.25">
      <c r="A6291" s="62">
        <v>39112002</v>
      </c>
      <c r="B6291" s="63" t="s">
        <v>9412</v>
      </c>
    </row>
    <row r="6292" spans="1:2" x14ac:dyDescent="0.25">
      <c r="A6292" s="62">
        <v>39112003</v>
      </c>
      <c r="B6292" s="63" t="s">
        <v>11686</v>
      </c>
    </row>
    <row r="6293" spans="1:2" x14ac:dyDescent="0.25">
      <c r="A6293" s="62">
        <v>39121001</v>
      </c>
      <c r="B6293" s="63" t="s">
        <v>5156</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5688</v>
      </c>
    </row>
    <row r="6301" spans="1:2" x14ac:dyDescent="0.25">
      <c r="A6301" s="62">
        <v>39121010</v>
      </c>
      <c r="B6301" s="63" t="s">
        <v>13722</v>
      </c>
    </row>
    <row r="6302" spans="1:2" x14ac:dyDescent="0.25">
      <c r="A6302" s="62">
        <v>39121011</v>
      </c>
      <c r="B6302" s="63" t="s">
        <v>10101</v>
      </c>
    </row>
    <row r="6303" spans="1:2" x14ac:dyDescent="0.25">
      <c r="A6303" s="62">
        <v>39121012</v>
      </c>
      <c r="B6303" s="63" t="s">
        <v>10438</v>
      </c>
    </row>
    <row r="6304" spans="1:2" x14ac:dyDescent="0.25">
      <c r="A6304" s="62">
        <v>39121013</v>
      </c>
      <c r="B6304" s="63" t="s">
        <v>8725</v>
      </c>
    </row>
    <row r="6305" spans="1:2" x14ac:dyDescent="0.25">
      <c r="A6305" s="62">
        <v>39121014</v>
      </c>
      <c r="B6305" s="63" t="s">
        <v>18175</v>
      </c>
    </row>
    <row r="6306" spans="1:2" x14ac:dyDescent="0.25">
      <c r="A6306" s="62">
        <v>39121015</v>
      </c>
      <c r="B6306" s="63" t="s">
        <v>247</v>
      </c>
    </row>
    <row r="6307" spans="1:2" x14ac:dyDescent="0.25">
      <c r="A6307" s="62">
        <v>39121016</v>
      </c>
      <c r="B6307" s="63" t="s">
        <v>4359</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15642</v>
      </c>
    </row>
    <row r="6312" spans="1:2" x14ac:dyDescent="0.25">
      <c r="A6312" s="62">
        <v>39121101</v>
      </c>
      <c r="B6312" s="63" t="s">
        <v>13483</v>
      </c>
    </row>
    <row r="6313" spans="1:2" x14ac:dyDescent="0.25">
      <c r="A6313" s="62">
        <v>39121102</v>
      </c>
      <c r="B6313" s="63" t="s">
        <v>15246</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9586</v>
      </c>
    </row>
    <row r="6318" spans="1:2" x14ac:dyDescent="0.25">
      <c r="A6318" s="62">
        <v>39121107</v>
      </c>
      <c r="B6318" s="63" t="s">
        <v>16513</v>
      </c>
    </row>
    <row r="6319" spans="1:2" x14ac:dyDescent="0.25">
      <c r="A6319" s="62">
        <v>39121108</v>
      </c>
      <c r="B6319" s="63" t="s">
        <v>12238</v>
      </c>
    </row>
    <row r="6320" spans="1:2" x14ac:dyDescent="0.25">
      <c r="A6320" s="62">
        <v>39121109</v>
      </c>
      <c r="B6320" s="63" t="s">
        <v>13874</v>
      </c>
    </row>
    <row r="6321" spans="1:2" x14ac:dyDescent="0.25">
      <c r="A6321" s="62">
        <v>39121201</v>
      </c>
      <c r="B6321" s="63" t="s">
        <v>13626</v>
      </c>
    </row>
    <row r="6322" spans="1:2" x14ac:dyDescent="0.25">
      <c r="A6322" s="62">
        <v>39121202</v>
      </c>
      <c r="B6322" s="63" t="s">
        <v>10803</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7311</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14732</v>
      </c>
    </row>
    <row r="6337" spans="1:2" x14ac:dyDescent="0.25">
      <c r="A6337" s="62">
        <v>39121310</v>
      </c>
      <c r="B6337" s="63" t="s">
        <v>17003</v>
      </c>
    </row>
    <row r="6338" spans="1:2" x14ac:dyDescent="0.25">
      <c r="A6338" s="62">
        <v>39121311</v>
      </c>
      <c r="B6338" s="63" t="s">
        <v>12268</v>
      </c>
    </row>
    <row r="6339" spans="1:2" x14ac:dyDescent="0.25">
      <c r="A6339" s="62">
        <v>39121312</v>
      </c>
      <c r="B6339" s="63" t="s">
        <v>15758</v>
      </c>
    </row>
    <row r="6340" spans="1:2" x14ac:dyDescent="0.25">
      <c r="A6340" s="62">
        <v>39121313</v>
      </c>
      <c r="B6340" s="63" t="s">
        <v>14355</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17768</v>
      </c>
    </row>
    <row r="6345" spans="1:2" x14ac:dyDescent="0.25">
      <c r="A6345" s="62">
        <v>39121406</v>
      </c>
      <c r="B6345" s="63" t="s">
        <v>4659</v>
      </c>
    </row>
    <row r="6346" spans="1:2" x14ac:dyDescent="0.25">
      <c r="A6346" s="62">
        <v>39121407</v>
      </c>
      <c r="B6346" s="63" t="s">
        <v>8298</v>
      </c>
    </row>
    <row r="6347" spans="1:2" x14ac:dyDescent="0.25">
      <c r="A6347" s="62">
        <v>39121408</v>
      </c>
      <c r="B6347" s="63" t="s">
        <v>8612</v>
      </c>
    </row>
    <row r="6348" spans="1:2" x14ac:dyDescent="0.25">
      <c r="A6348" s="62">
        <v>39121409</v>
      </c>
      <c r="B6348" s="63" t="s">
        <v>9262</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2973</v>
      </c>
    </row>
    <row r="6358" spans="1:2" x14ac:dyDescent="0.25">
      <c r="A6358" s="62">
        <v>39121421</v>
      </c>
      <c r="B6358" s="63" t="s">
        <v>8562</v>
      </c>
    </row>
    <row r="6359" spans="1:2" x14ac:dyDescent="0.25">
      <c r="A6359" s="62">
        <v>39121422</v>
      </c>
      <c r="B6359" s="63" t="s">
        <v>16247</v>
      </c>
    </row>
    <row r="6360" spans="1:2" x14ac:dyDescent="0.25">
      <c r="A6360" s="62">
        <v>39121423</v>
      </c>
      <c r="B6360" s="63" t="s">
        <v>17481</v>
      </c>
    </row>
    <row r="6361" spans="1:2" x14ac:dyDescent="0.25">
      <c r="A6361" s="62">
        <v>39121424</v>
      </c>
      <c r="B6361" s="63" t="s">
        <v>9823</v>
      </c>
    </row>
    <row r="6362" spans="1:2" x14ac:dyDescent="0.25">
      <c r="A6362" s="62">
        <v>39121425</v>
      </c>
      <c r="B6362" s="63" t="s">
        <v>2049</v>
      </c>
    </row>
    <row r="6363" spans="1:2" x14ac:dyDescent="0.25">
      <c r="A6363" s="62">
        <v>39121426</v>
      </c>
      <c r="B6363" s="63" t="s">
        <v>16107</v>
      </c>
    </row>
    <row r="6364" spans="1:2" x14ac:dyDescent="0.25">
      <c r="A6364" s="62">
        <v>39121427</v>
      </c>
      <c r="B6364" s="63" t="s">
        <v>5330</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6680</v>
      </c>
    </row>
    <row r="6369" spans="1:2" x14ac:dyDescent="0.25">
      <c r="A6369" s="62">
        <v>39121432</v>
      </c>
      <c r="B6369" s="63" t="s">
        <v>14026</v>
      </c>
    </row>
    <row r="6370" spans="1:2" x14ac:dyDescent="0.25">
      <c r="A6370" s="62">
        <v>39121433</v>
      </c>
      <c r="B6370" s="63" t="s">
        <v>12439</v>
      </c>
    </row>
    <row r="6371" spans="1:2" x14ac:dyDescent="0.25">
      <c r="A6371" s="62">
        <v>39121434</v>
      </c>
      <c r="B6371" s="63" t="s">
        <v>6427</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4993</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9050</v>
      </c>
    </row>
    <row r="6381" spans="1:2" x14ac:dyDescent="0.25">
      <c r="A6381" s="62">
        <v>39121507</v>
      </c>
      <c r="B6381" s="63" t="s">
        <v>6400</v>
      </c>
    </row>
    <row r="6382" spans="1:2" x14ac:dyDescent="0.25">
      <c r="A6382" s="62">
        <v>39121508</v>
      </c>
      <c r="B6382" s="63" t="s">
        <v>9241</v>
      </c>
    </row>
    <row r="6383" spans="1:2" x14ac:dyDescent="0.25">
      <c r="A6383" s="62">
        <v>39121509</v>
      </c>
      <c r="B6383" s="63" t="s">
        <v>13802</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5314</v>
      </c>
    </row>
    <row r="6388" spans="1:2" x14ac:dyDescent="0.25">
      <c r="A6388" s="62">
        <v>39121514</v>
      </c>
      <c r="B6388" s="63" t="s">
        <v>4712</v>
      </c>
    </row>
    <row r="6389" spans="1:2" x14ac:dyDescent="0.25">
      <c r="A6389" s="62">
        <v>39121515</v>
      </c>
      <c r="B6389" s="63" t="s">
        <v>11083</v>
      </c>
    </row>
    <row r="6390" spans="1:2" x14ac:dyDescent="0.25">
      <c r="A6390" s="62">
        <v>39121516</v>
      </c>
      <c r="B6390" s="63" t="s">
        <v>13403</v>
      </c>
    </row>
    <row r="6391" spans="1:2" x14ac:dyDescent="0.25">
      <c r="A6391" s="62">
        <v>39121517</v>
      </c>
      <c r="B6391" s="63" t="s">
        <v>9219</v>
      </c>
    </row>
    <row r="6392" spans="1:2" x14ac:dyDescent="0.25">
      <c r="A6392" s="62">
        <v>39121518</v>
      </c>
      <c r="B6392" s="63" t="s">
        <v>2948</v>
      </c>
    </row>
    <row r="6393" spans="1:2" x14ac:dyDescent="0.25">
      <c r="A6393" s="62">
        <v>39121519</v>
      </c>
      <c r="B6393" s="63" t="s">
        <v>10694</v>
      </c>
    </row>
    <row r="6394" spans="1:2" x14ac:dyDescent="0.25">
      <c r="A6394" s="62">
        <v>39121520</v>
      </c>
      <c r="B6394" s="63" t="s">
        <v>15536</v>
      </c>
    </row>
    <row r="6395" spans="1:2" x14ac:dyDescent="0.25">
      <c r="A6395" s="62">
        <v>39121521</v>
      </c>
      <c r="B6395" s="63" t="s">
        <v>9518</v>
      </c>
    </row>
    <row r="6396" spans="1:2" x14ac:dyDescent="0.25">
      <c r="A6396" s="62">
        <v>39121522</v>
      </c>
      <c r="B6396" s="63" t="s">
        <v>13989</v>
      </c>
    </row>
    <row r="6397" spans="1:2" x14ac:dyDescent="0.25">
      <c r="A6397" s="62">
        <v>39121523</v>
      </c>
      <c r="B6397" s="63" t="s">
        <v>11052</v>
      </c>
    </row>
    <row r="6398" spans="1:2" x14ac:dyDescent="0.25">
      <c r="A6398" s="62">
        <v>39121524</v>
      </c>
      <c r="B6398" s="63" t="s">
        <v>18739</v>
      </c>
    </row>
    <row r="6399" spans="1:2" x14ac:dyDescent="0.25">
      <c r="A6399" s="62">
        <v>39121525</v>
      </c>
      <c r="B6399" s="63" t="s">
        <v>3588</v>
      </c>
    </row>
    <row r="6400" spans="1:2" x14ac:dyDescent="0.25">
      <c r="A6400" s="62">
        <v>39121527</v>
      </c>
      <c r="B6400" s="63" t="s">
        <v>8128</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7489</v>
      </c>
    </row>
    <row r="6405" spans="1:2" x14ac:dyDescent="0.25">
      <c r="A6405" s="62">
        <v>39121533</v>
      </c>
      <c r="B6405" s="63" t="s">
        <v>9446</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8815</v>
      </c>
    </row>
    <row r="6410" spans="1:2" x14ac:dyDescent="0.25">
      <c r="A6410" s="62">
        <v>39121538</v>
      </c>
      <c r="B6410" s="63" t="s">
        <v>3701</v>
      </c>
    </row>
    <row r="6411" spans="1:2" x14ac:dyDescent="0.25">
      <c r="A6411" s="62">
        <v>39121539</v>
      </c>
      <c r="B6411" s="63" t="s">
        <v>5353</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16183</v>
      </c>
    </row>
    <row r="6416" spans="1:2" x14ac:dyDescent="0.25">
      <c r="A6416" s="62">
        <v>39121544</v>
      </c>
      <c r="B6416" s="63" t="s">
        <v>14586</v>
      </c>
    </row>
    <row r="6417" spans="1:2" x14ac:dyDescent="0.25">
      <c r="A6417" s="62">
        <v>39121545</v>
      </c>
      <c r="B6417" s="63" t="s">
        <v>2829</v>
      </c>
    </row>
    <row r="6418" spans="1:2" x14ac:dyDescent="0.25">
      <c r="A6418" s="62">
        <v>39121546</v>
      </c>
      <c r="B6418" s="63" t="s">
        <v>9935</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10691</v>
      </c>
    </row>
    <row r="6424" spans="1:2" x14ac:dyDescent="0.25">
      <c r="A6424" s="62">
        <v>39121601</v>
      </c>
      <c r="B6424" s="63" t="s">
        <v>991</v>
      </c>
    </row>
    <row r="6425" spans="1:2" x14ac:dyDescent="0.25">
      <c r="A6425" s="62">
        <v>39121602</v>
      </c>
      <c r="B6425" s="63" t="s">
        <v>16569</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8607</v>
      </c>
    </row>
    <row r="6449" spans="1:2" x14ac:dyDescent="0.25">
      <c r="A6449" s="62">
        <v>39121707</v>
      </c>
      <c r="B6449" s="63" t="s">
        <v>1532</v>
      </c>
    </row>
    <row r="6450" spans="1:2" x14ac:dyDescent="0.25">
      <c r="A6450" s="62">
        <v>39121708</v>
      </c>
      <c r="B6450" s="63" t="s">
        <v>10108</v>
      </c>
    </row>
    <row r="6451" spans="1:2" x14ac:dyDescent="0.25">
      <c r="A6451" s="62">
        <v>39121709</v>
      </c>
      <c r="B6451" s="63" t="s">
        <v>3306</v>
      </c>
    </row>
    <row r="6452" spans="1:2" x14ac:dyDescent="0.25">
      <c r="A6452" s="62">
        <v>39121710</v>
      </c>
      <c r="B6452" s="63" t="s">
        <v>3135</v>
      </c>
    </row>
    <row r="6453" spans="1:2" x14ac:dyDescent="0.25">
      <c r="A6453" s="62">
        <v>39121711</v>
      </c>
      <c r="B6453" s="63" t="s">
        <v>13275</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5654</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10911</v>
      </c>
    </row>
    <row r="6466" spans="1:2" x14ac:dyDescent="0.25">
      <c r="A6466" s="62">
        <v>40101503</v>
      </c>
      <c r="B6466" s="63" t="s">
        <v>15229</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4278</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6014</v>
      </c>
    </row>
    <row r="6481" spans="1:2" x14ac:dyDescent="0.25">
      <c r="A6481" s="62">
        <v>40101707</v>
      </c>
      <c r="B6481" s="63" t="s">
        <v>12616</v>
      </c>
    </row>
    <row r="6482" spans="1:2" x14ac:dyDescent="0.25">
      <c r="A6482" s="62">
        <v>40101801</v>
      </c>
      <c r="B6482" s="63" t="s">
        <v>10374</v>
      </c>
    </row>
    <row r="6483" spans="1:2" x14ac:dyDescent="0.25">
      <c r="A6483" s="62">
        <v>40101802</v>
      </c>
      <c r="B6483" s="63" t="s">
        <v>3314</v>
      </c>
    </row>
    <row r="6484" spans="1:2" x14ac:dyDescent="0.25">
      <c r="A6484" s="62">
        <v>40101803</v>
      </c>
      <c r="B6484" s="63" t="s">
        <v>13816</v>
      </c>
    </row>
    <row r="6485" spans="1:2" x14ac:dyDescent="0.25">
      <c r="A6485" s="62">
        <v>40101805</v>
      </c>
      <c r="B6485" s="63" t="s">
        <v>8512</v>
      </c>
    </row>
    <row r="6486" spans="1:2" x14ac:dyDescent="0.25">
      <c r="A6486" s="62">
        <v>40101806</v>
      </c>
      <c r="B6486" s="63" t="s">
        <v>17071</v>
      </c>
    </row>
    <row r="6487" spans="1:2" x14ac:dyDescent="0.25">
      <c r="A6487" s="62">
        <v>40101807</v>
      </c>
      <c r="B6487" s="63" t="s">
        <v>7634</v>
      </c>
    </row>
    <row r="6488" spans="1:2" x14ac:dyDescent="0.25">
      <c r="A6488" s="62">
        <v>40101808</v>
      </c>
      <c r="B6488" s="63" t="s">
        <v>5233</v>
      </c>
    </row>
    <row r="6489" spans="1:2" x14ac:dyDescent="0.25">
      <c r="A6489" s="62">
        <v>40101809</v>
      </c>
      <c r="B6489" s="63" t="s">
        <v>5358</v>
      </c>
    </row>
    <row r="6490" spans="1:2" x14ac:dyDescent="0.25">
      <c r="A6490" s="62">
        <v>40101810</v>
      </c>
      <c r="B6490" s="63" t="s">
        <v>4073</v>
      </c>
    </row>
    <row r="6491" spans="1:2" x14ac:dyDescent="0.25">
      <c r="A6491" s="62">
        <v>40101811</v>
      </c>
      <c r="B6491" s="63" t="s">
        <v>13438</v>
      </c>
    </row>
    <row r="6492" spans="1:2" x14ac:dyDescent="0.25">
      <c r="A6492" s="62">
        <v>40101812</v>
      </c>
      <c r="B6492" s="63" t="s">
        <v>4341</v>
      </c>
    </row>
    <row r="6493" spans="1:2" x14ac:dyDescent="0.25">
      <c r="A6493" s="62">
        <v>40101813</v>
      </c>
      <c r="B6493" s="63" t="s">
        <v>470</v>
      </c>
    </row>
    <row r="6494" spans="1:2" x14ac:dyDescent="0.25">
      <c r="A6494" s="62">
        <v>40101814</v>
      </c>
      <c r="B6494" s="63" t="s">
        <v>5694</v>
      </c>
    </row>
    <row r="6495" spans="1:2" x14ac:dyDescent="0.25">
      <c r="A6495" s="62">
        <v>40101815</v>
      </c>
      <c r="B6495" s="63" t="s">
        <v>5670</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13228</v>
      </c>
    </row>
    <row r="6504" spans="1:2" x14ac:dyDescent="0.25">
      <c r="A6504" s="62">
        <v>40101824</v>
      </c>
      <c r="B6504" s="63" t="s">
        <v>17119</v>
      </c>
    </row>
    <row r="6505" spans="1:2" x14ac:dyDescent="0.25">
      <c r="A6505" s="62">
        <v>40101825</v>
      </c>
      <c r="B6505" s="63" t="s">
        <v>4188</v>
      </c>
    </row>
    <row r="6506" spans="1:2" x14ac:dyDescent="0.25">
      <c r="A6506" s="62">
        <v>40101826</v>
      </c>
      <c r="B6506" s="63" t="s">
        <v>14041</v>
      </c>
    </row>
    <row r="6507" spans="1:2" x14ac:dyDescent="0.25">
      <c r="A6507" s="62">
        <v>40101827</v>
      </c>
      <c r="B6507" s="63" t="s">
        <v>384</v>
      </c>
    </row>
    <row r="6508" spans="1:2" x14ac:dyDescent="0.25">
      <c r="A6508" s="62">
        <v>40101828</v>
      </c>
      <c r="B6508" s="63" t="s">
        <v>5821</v>
      </c>
    </row>
    <row r="6509" spans="1:2" x14ac:dyDescent="0.25">
      <c r="A6509" s="62">
        <v>40101829</v>
      </c>
      <c r="B6509" s="63" t="s">
        <v>4135</v>
      </c>
    </row>
    <row r="6510" spans="1:2" x14ac:dyDescent="0.25">
      <c r="A6510" s="62">
        <v>40101830</v>
      </c>
      <c r="B6510" s="63" t="s">
        <v>16255</v>
      </c>
    </row>
    <row r="6511" spans="1:2" x14ac:dyDescent="0.25">
      <c r="A6511" s="62">
        <v>40101831</v>
      </c>
      <c r="B6511" s="63" t="s">
        <v>6892</v>
      </c>
    </row>
    <row r="6512" spans="1:2" x14ac:dyDescent="0.25">
      <c r="A6512" s="62">
        <v>40101832</v>
      </c>
      <c r="B6512" s="63" t="s">
        <v>1689</v>
      </c>
    </row>
    <row r="6513" spans="1:2" x14ac:dyDescent="0.25">
      <c r="A6513" s="62">
        <v>40101833</v>
      </c>
      <c r="B6513" s="63" t="s">
        <v>5166</v>
      </c>
    </row>
    <row r="6514" spans="1:2" x14ac:dyDescent="0.25">
      <c r="A6514" s="62">
        <v>40101834</v>
      </c>
      <c r="B6514" s="63" t="s">
        <v>8370</v>
      </c>
    </row>
    <row r="6515" spans="1:2" x14ac:dyDescent="0.25">
      <c r="A6515" s="62">
        <v>40101901</v>
      </c>
      <c r="B6515" s="63" t="s">
        <v>2558</v>
      </c>
    </row>
    <row r="6516" spans="1:2" x14ac:dyDescent="0.25">
      <c r="A6516" s="62">
        <v>40101902</v>
      </c>
      <c r="B6516" s="63" t="s">
        <v>11625</v>
      </c>
    </row>
    <row r="6517" spans="1:2" x14ac:dyDescent="0.25">
      <c r="A6517" s="62">
        <v>40101903</v>
      </c>
      <c r="B6517" s="63" t="s">
        <v>16691</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13981</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8372</v>
      </c>
    </row>
    <row r="6540" spans="1:2" x14ac:dyDescent="0.25">
      <c r="A6540" s="62">
        <v>40141620</v>
      </c>
      <c r="B6540" s="63" t="s">
        <v>3818</v>
      </c>
    </row>
    <row r="6541" spans="1:2" x14ac:dyDescent="0.25">
      <c r="A6541" s="62">
        <v>40141621</v>
      </c>
      <c r="B6541" s="63" t="s">
        <v>4139</v>
      </c>
    </row>
    <row r="6542" spans="1:2" x14ac:dyDescent="0.25">
      <c r="A6542" s="62">
        <v>40141622</v>
      </c>
      <c r="B6542" s="63" t="s">
        <v>18055</v>
      </c>
    </row>
    <row r="6543" spans="1:2" x14ac:dyDescent="0.25">
      <c r="A6543" s="62">
        <v>40141623</v>
      </c>
      <c r="B6543" s="63" t="s">
        <v>2582</v>
      </c>
    </row>
    <row r="6544" spans="1:2" x14ac:dyDescent="0.25">
      <c r="A6544" s="62">
        <v>40141624</v>
      </c>
      <c r="B6544" s="63" t="s">
        <v>16595</v>
      </c>
    </row>
    <row r="6545" spans="1:2" x14ac:dyDescent="0.25">
      <c r="A6545" s="62">
        <v>40141625</v>
      </c>
      <c r="B6545" s="63" t="s">
        <v>5873</v>
      </c>
    </row>
    <row r="6546" spans="1:2" x14ac:dyDescent="0.25">
      <c r="A6546" s="62">
        <v>40141626</v>
      </c>
      <c r="B6546" s="63" t="s">
        <v>11207</v>
      </c>
    </row>
    <row r="6547" spans="1:2" x14ac:dyDescent="0.25">
      <c r="A6547" s="62">
        <v>40141627</v>
      </c>
      <c r="B6547" s="63" t="s">
        <v>1605</v>
      </c>
    </row>
    <row r="6548" spans="1:2" x14ac:dyDescent="0.25">
      <c r="A6548" s="62">
        <v>40141628</v>
      </c>
      <c r="B6548" s="63" t="s">
        <v>14263</v>
      </c>
    </row>
    <row r="6549" spans="1:2" x14ac:dyDescent="0.25">
      <c r="A6549" s="62">
        <v>40141629</v>
      </c>
      <c r="B6549" s="63" t="s">
        <v>15747</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7123</v>
      </c>
    </row>
    <row r="6561" spans="1:2" x14ac:dyDescent="0.25">
      <c r="A6561" s="62">
        <v>40141703</v>
      </c>
      <c r="B6561" s="63" t="s">
        <v>2509</v>
      </c>
    </row>
    <row r="6562" spans="1:2" x14ac:dyDescent="0.25">
      <c r="A6562" s="62">
        <v>40141704</v>
      </c>
      <c r="B6562" s="63" t="s">
        <v>16047</v>
      </c>
    </row>
    <row r="6563" spans="1:2" x14ac:dyDescent="0.25">
      <c r="A6563" s="62">
        <v>40141705</v>
      </c>
      <c r="B6563" s="63" t="s">
        <v>13962</v>
      </c>
    </row>
    <row r="6564" spans="1:2" x14ac:dyDescent="0.25">
      <c r="A6564" s="62">
        <v>40141716</v>
      </c>
      <c r="B6564" s="63" t="s">
        <v>7846</v>
      </c>
    </row>
    <row r="6565" spans="1:2" x14ac:dyDescent="0.25">
      <c r="A6565" s="62">
        <v>40141719</v>
      </c>
      <c r="B6565" s="63" t="s">
        <v>985</v>
      </c>
    </row>
    <row r="6566" spans="1:2" x14ac:dyDescent="0.25">
      <c r="A6566" s="62">
        <v>40141720</v>
      </c>
      <c r="B6566" s="63" t="s">
        <v>16530</v>
      </c>
    </row>
    <row r="6567" spans="1:2" x14ac:dyDescent="0.25">
      <c r="A6567" s="62">
        <v>40141725</v>
      </c>
      <c r="B6567" s="63" t="s">
        <v>4950</v>
      </c>
    </row>
    <row r="6568" spans="1:2" x14ac:dyDescent="0.25">
      <c r="A6568" s="62">
        <v>40141726</v>
      </c>
      <c r="B6568" s="63" t="s">
        <v>10515</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6389</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5650</v>
      </c>
    </row>
    <row r="6585" spans="1:2" x14ac:dyDescent="0.25">
      <c r="A6585" s="62">
        <v>40141901</v>
      </c>
      <c r="B6585" s="63" t="s">
        <v>15312</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4851</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2261</v>
      </c>
    </row>
    <row r="6597" spans="1:2" x14ac:dyDescent="0.25">
      <c r="A6597" s="62">
        <v>40141913</v>
      </c>
      <c r="B6597" s="63" t="s">
        <v>12478</v>
      </c>
    </row>
    <row r="6598" spans="1:2" x14ac:dyDescent="0.25">
      <c r="A6598" s="62">
        <v>40141914</v>
      </c>
      <c r="B6598" s="63" t="s">
        <v>6217</v>
      </c>
    </row>
    <row r="6599" spans="1:2" x14ac:dyDescent="0.25">
      <c r="A6599" s="62">
        <v>40141915</v>
      </c>
      <c r="B6599" s="63" t="s">
        <v>4004</v>
      </c>
    </row>
    <row r="6600" spans="1:2" x14ac:dyDescent="0.25">
      <c r="A6600" s="62">
        <v>40141916</v>
      </c>
      <c r="B6600" s="63" t="s">
        <v>885</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12763</v>
      </c>
    </row>
    <row r="6606" spans="1:2" x14ac:dyDescent="0.25">
      <c r="A6606" s="62">
        <v>40141922</v>
      </c>
      <c r="B6606" s="63" t="s">
        <v>3072</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13804</v>
      </c>
    </row>
    <row r="6611" spans="1:2" x14ac:dyDescent="0.25">
      <c r="A6611" s="62">
        <v>40142005</v>
      </c>
      <c r="B6611" s="63" t="s">
        <v>3246</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18170</v>
      </c>
    </row>
    <row r="6616" spans="1:2" x14ac:dyDescent="0.25">
      <c r="A6616" s="62">
        <v>40142010</v>
      </c>
      <c r="B6616" s="63" t="s">
        <v>14853</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7805</v>
      </c>
    </row>
    <row r="6629" spans="1:2" x14ac:dyDescent="0.25">
      <c r="A6629" s="62">
        <v>40142113</v>
      </c>
      <c r="B6629" s="63" t="s">
        <v>5398</v>
      </c>
    </row>
    <row r="6630" spans="1:2" x14ac:dyDescent="0.25">
      <c r="A6630" s="62">
        <v>40142114</v>
      </c>
      <c r="B6630" s="63" t="s">
        <v>13282</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6817</v>
      </c>
    </row>
    <row r="6639" spans="1:2" x14ac:dyDescent="0.25">
      <c r="A6639" s="62">
        <v>40142201</v>
      </c>
      <c r="B6639" s="63" t="s">
        <v>3354</v>
      </c>
    </row>
    <row r="6640" spans="1:2" x14ac:dyDescent="0.25">
      <c r="A6640" s="62">
        <v>40142202</v>
      </c>
      <c r="B6640" s="63" t="s">
        <v>6759</v>
      </c>
    </row>
    <row r="6641" spans="1:2" x14ac:dyDescent="0.25">
      <c r="A6641" s="62">
        <v>40142203</v>
      </c>
      <c r="B6641" s="63" t="s">
        <v>5869</v>
      </c>
    </row>
    <row r="6642" spans="1:2" x14ac:dyDescent="0.25">
      <c r="A6642" s="62">
        <v>40142301</v>
      </c>
      <c r="B6642" s="63" t="s">
        <v>2860</v>
      </c>
    </row>
    <row r="6643" spans="1:2" x14ac:dyDescent="0.25">
      <c r="A6643" s="62">
        <v>40142302</v>
      </c>
      <c r="B6643" s="63" t="s">
        <v>15082</v>
      </c>
    </row>
    <row r="6644" spans="1:2" x14ac:dyDescent="0.25">
      <c r="A6644" s="62">
        <v>40142303</v>
      </c>
      <c r="B6644" s="63" t="s">
        <v>12623</v>
      </c>
    </row>
    <row r="6645" spans="1:2" x14ac:dyDescent="0.25">
      <c r="A6645" s="62">
        <v>40142304</v>
      </c>
      <c r="B6645" s="63" t="s">
        <v>2339</v>
      </c>
    </row>
    <row r="6646" spans="1:2" x14ac:dyDescent="0.25">
      <c r="A6646" s="62">
        <v>40142305</v>
      </c>
      <c r="B6646" s="63" t="s">
        <v>8248</v>
      </c>
    </row>
    <row r="6647" spans="1:2" x14ac:dyDescent="0.25">
      <c r="A6647" s="62">
        <v>40142306</v>
      </c>
      <c r="B6647" s="63" t="s">
        <v>9218</v>
      </c>
    </row>
    <row r="6648" spans="1:2" x14ac:dyDescent="0.25">
      <c r="A6648" s="62">
        <v>40142307</v>
      </c>
      <c r="B6648" s="63" t="s">
        <v>4384</v>
      </c>
    </row>
    <row r="6649" spans="1:2" x14ac:dyDescent="0.25">
      <c r="A6649" s="62">
        <v>40142308</v>
      </c>
      <c r="B6649" s="63" t="s">
        <v>14086</v>
      </c>
    </row>
    <row r="6650" spans="1:2" x14ac:dyDescent="0.25">
      <c r="A6650" s="62">
        <v>40142309</v>
      </c>
      <c r="B6650" s="63" t="s">
        <v>8724</v>
      </c>
    </row>
    <row r="6651" spans="1:2" x14ac:dyDescent="0.25">
      <c r="A6651" s="62">
        <v>40142310</v>
      </c>
      <c r="B6651" s="63" t="s">
        <v>9829</v>
      </c>
    </row>
    <row r="6652" spans="1:2" x14ac:dyDescent="0.25">
      <c r="A6652" s="62">
        <v>40142311</v>
      </c>
      <c r="B6652" s="63" t="s">
        <v>9277</v>
      </c>
    </row>
    <row r="6653" spans="1:2" x14ac:dyDescent="0.25">
      <c r="A6653" s="62">
        <v>40142312</v>
      </c>
      <c r="B6653" s="63" t="s">
        <v>13299</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8768</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9850</v>
      </c>
    </row>
    <row r="6664" spans="1:2" x14ac:dyDescent="0.25">
      <c r="A6664" s="62">
        <v>40142323</v>
      </c>
      <c r="B6664" s="63" t="s">
        <v>8573</v>
      </c>
    </row>
    <row r="6665" spans="1:2" x14ac:dyDescent="0.25">
      <c r="A6665" s="62">
        <v>40142324</v>
      </c>
      <c r="B6665" s="63" t="s">
        <v>5343</v>
      </c>
    </row>
    <row r="6666" spans="1:2" x14ac:dyDescent="0.25">
      <c r="A6666" s="62">
        <v>40142325</v>
      </c>
      <c r="B6666" s="63" t="s">
        <v>4093</v>
      </c>
    </row>
    <row r="6667" spans="1:2" x14ac:dyDescent="0.25">
      <c r="A6667" s="62">
        <v>40142326</v>
      </c>
      <c r="B6667" s="63" t="s">
        <v>4567</v>
      </c>
    </row>
    <row r="6668" spans="1:2" x14ac:dyDescent="0.25">
      <c r="A6668" s="62">
        <v>40142327</v>
      </c>
      <c r="B6668" s="63" t="s">
        <v>5894</v>
      </c>
    </row>
    <row r="6669" spans="1:2" x14ac:dyDescent="0.25">
      <c r="A6669" s="62">
        <v>40142401</v>
      </c>
      <c r="B6669" s="63" t="s">
        <v>10809</v>
      </c>
    </row>
    <row r="6670" spans="1:2" x14ac:dyDescent="0.25">
      <c r="A6670" s="62">
        <v>40142402</v>
      </c>
      <c r="B6670" s="63" t="s">
        <v>12208</v>
      </c>
    </row>
    <row r="6671" spans="1:2" x14ac:dyDescent="0.25">
      <c r="A6671" s="62">
        <v>40142403</v>
      </c>
      <c r="B6671" s="63" t="s">
        <v>8257</v>
      </c>
    </row>
    <row r="6672" spans="1:2" x14ac:dyDescent="0.25">
      <c r="A6672" s="62">
        <v>40142404</v>
      </c>
      <c r="B6672" s="63" t="s">
        <v>9782</v>
      </c>
    </row>
    <row r="6673" spans="1:2" x14ac:dyDescent="0.25">
      <c r="A6673" s="62">
        <v>40142405</v>
      </c>
      <c r="B6673" s="63" t="s">
        <v>5653</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2689</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5060</v>
      </c>
    </row>
    <row r="6688" spans="1:2" x14ac:dyDescent="0.25">
      <c r="A6688" s="62">
        <v>40142605</v>
      </c>
      <c r="B6688" s="63" t="s">
        <v>12856</v>
      </c>
    </row>
    <row r="6689" spans="1:2" x14ac:dyDescent="0.25">
      <c r="A6689" s="62">
        <v>40142606</v>
      </c>
      <c r="B6689" s="63" t="s">
        <v>8330</v>
      </c>
    </row>
    <row r="6690" spans="1:2" x14ac:dyDescent="0.25">
      <c r="A6690" s="62">
        <v>40142607</v>
      </c>
      <c r="B6690" s="63" t="s">
        <v>13612</v>
      </c>
    </row>
    <row r="6691" spans="1:2" x14ac:dyDescent="0.25">
      <c r="A6691" s="62">
        <v>40142608</v>
      </c>
      <c r="B6691" s="63" t="s">
        <v>10040</v>
      </c>
    </row>
    <row r="6692" spans="1:2" x14ac:dyDescent="0.25">
      <c r="A6692" s="62">
        <v>40142609</v>
      </c>
      <c r="B6692" s="63" t="s">
        <v>7885</v>
      </c>
    </row>
    <row r="6693" spans="1:2" x14ac:dyDescent="0.25">
      <c r="A6693" s="62">
        <v>40142610</v>
      </c>
      <c r="B6693" s="63" t="s">
        <v>14963</v>
      </c>
    </row>
    <row r="6694" spans="1:2" x14ac:dyDescent="0.25">
      <c r="A6694" s="62">
        <v>40142611</v>
      </c>
      <c r="B6694" s="63" t="s">
        <v>15810</v>
      </c>
    </row>
    <row r="6695" spans="1:2" x14ac:dyDescent="0.25">
      <c r="A6695" s="62">
        <v>40142612</v>
      </c>
      <c r="B6695" s="63" t="s">
        <v>14306</v>
      </c>
    </row>
    <row r="6696" spans="1:2" x14ac:dyDescent="0.25">
      <c r="A6696" s="62">
        <v>40142613</v>
      </c>
      <c r="B6696" s="63" t="s">
        <v>12312</v>
      </c>
    </row>
    <row r="6697" spans="1:2" x14ac:dyDescent="0.25">
      <c r="A6697" s="62">
        <v>40142614</v>
      </c>
      <c r="B6697" s="63" t="s">
        <v>3935</v>
      </c>
    </row>
    <row r="6698" spans="1:2" x14ac:dyDescent="0.25">
      <c r="A6698" s="62">
        <v>40142615</v>
      </c>
      <c r="B6698" s="63" t="s">
        <v>10933</v>
      </c>
    </row>
    <row r="6699" spans="1:2" x14ac:dyDescent="0.25">
      <c r="A6699" s="62">
        <v>40151501</v>
      </c>
      <c r="B6699" s="63" t="s">
        <v>12835</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14899</v>
      </c>
    </row>
    <row r="6706" spans="1:2" x14ac:dyDescent="0.25">
      <c r="A6706" s="62">
        <v>40151508</v>
      </c>
      <c r="B6706" s="63" t="s">
        <v>10235</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16304</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3181</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10729</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4687</v>
      </c>
    </row>
    <row r="6747" spans="1:2" x14ac:dyDescent="0.25">
      <c r="A6747" s="62">
        <v>40151560</v>
      </c>
      <c r="B6747" s="63" t="s">
        <v>15035</v>
      </c>
    </row>
    <row r="6748" spans="1:2" x14ac:dyDescent="0.25">
      <c r="A6748" s="62">
        <v>40151561</v>
      </c>
      <c r="B6748" s="63" t="s">
        <v>13810</v>
      </c>
    </row>
    <row r="6749" spans="1:2" x14ac:dyDescent="0.25">
      <c r="A6749" s="62">
        <v>40151562</v>
      </c>
      <c r="B6749" s="63" t="s">
        <v>6150</v>
      </c>
    </row>
    <row r="6750" spans="1:2" x14ac:dyDescent="0.25">
      <c r="A6750" s="62">
        <v>40151563</v>
      </c>
      <c r="B6750" s="63" t="s">
        <v>14475</v>
      </c>
    </row>
    <row r="6751" spans="1:2" x14ac:dyDescent="0.25">
      <c r="A6751" s="62">
        <v>40151564</v>
      </c>
      <c r="B6751" s="63" t="s">
        <v>4111</v>
      </c>
    </row>
    <row r="6752" spans="1:2" x14ac:dyDescent="0.25">
      <c r="A6752" s="62">
        <v>40151601</v>
      </c>
      <c r="B6752" s="63" t="s">
        <v>11423</v>
      </c>
    </row>
    <row r="6753" spans="1:2" x14ac:dyDescent="0.25">
      <c r="A6753" s="62">
        <v>40151602</v>
      </c>
      <c r="B6753" s="63" t="s">
        <v>8598</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9056</v>
      </c>
    </row>
    <row r="6763" spans="1:2" x14ac:dyDescent="0.25">
      <c r="A6763" s="62">
        <v>40151612</v>
      </c>
      <c r="B6763" s="63" t="s">
        <v>8067</v>
      </c>
    </row>
    <row r="6764" spans="1:2" x14ac:dyDescent="0.25">
      <c r="A6764" s="62">
        <v>40151613</v>
      </c>
      <c r="B6764" s="63" t="s">
        <v>2231</v>
      </c>
    </row>
    <row r="6765" spans="1:2" x14ac:dyDescent="0.25">
      <c r="A6765" s="62">
        <v>40151614</v>
      </c>
      <c r="B6765" s="63" t="s">
        <v>15762</v>
      </c>
    </row>
    <row r="6766" spans="1:2" x14ac:dyDescent="0.25">
      <c r="A6766" s="62">
        <v>40151615</v>
      </c>
      <c r="B6766" s="63" t="s">
        <v>10066</v>
      </c>
    </row>
    <row r="6767" spans="1:2" x14ac:dyDescent="0.25">
      <c r="A6767" s="62">
        <v>40151616</v>
      </c>
      <c r="B6767" s="63" t="s">
        <v>16207</v>
      </c>
    </row>
    <row r="6768" spans="1:2" x14ac:dyDescent="0.25">
      <c r="A6768" s="62">
        <v>40151701</v>
      </c>
      <c r="B6768" s="63" t="s">
        <v>2136</v>
      </c>
    </row>
    <row r="6769" spans="1:2" x14ac:dyDescent="0.25">
      <c r="A6769" s="62">
        <v>40151712</v>
      </c>
      <c r="B6769" s="63" t="s">
        <v>5242</v>
      </c>
    </row>
    <row r="6770" spans="1:2" x14ac:dyDescent="0.25">
      <c r="A6770" s="62">
        <v>40151713</v>
      </c>
      <c r="B6770" s="63" t="s">
        <v>7544</v>
      </c>
    </row>
    <row r="6771" spans="1:2" x14ac:dyDescent="0.25">
      <c r="A6771" s="62">
        <v>40151714</v>
      </c>
      <c r="B6771" s="63" t="s">
        <v>9600</v>
      </c>
    </row>
    <row r="6772" spans="1:2" x14ac:dyDescent="0.25">
      <c r="A6772" s="62">
        <v>40151715</v>
      </c>
      <c r="B6772" s="63" t="s">
        <v>6829</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14550</v>
      </c>
    </row>
    <row r="6786" spans="1:2" x14ac:dyDescent="0.25">
      <c r="A6786" s="62">
        <v>40161501</v>
      </c>
      <c r="B6786" s="63" t="s">
        <v>13012</v>
      </c>
    </row>
    <row r="6787" spans="1:2" x14ac:dyDescent="0.25">
      <c r="A6787" s="62">
        <v>40161502</v>
      </c>
      <c r="B6787" s="63" t="s">
        <v>12358</v>
      </c>
    </row>
    <row r="6788" spans="1:2" x14ac:dyDescent="0.25">
      <c r="A6788" s="62">
        <v>40161503</v>
      </c>
      <c r="B6788" s="63" t="s">
        <v>14594</v>
      </c>
    </row>
    <row r="6789" spans="1:2" x14ac:dyDescent="0.25">
      <c r="A6789" s="62">
        <v>40161504</v>
      </c>
      <c r="B6789" s="63" t="s">
        <v>4169</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8676</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6091</v>
      </c>
    </row>
    <row r="6798" spans="1:2" x14ac:dyDescent="0.25">
      <c r="A6798" s="62">
        <v>40161514</v>
      </c>
      <c r="B6798" s="63" t="s">
        <v>4049</v>
      </c>
    </row>
    <row r="6799" spans="1:2" x14ac:dyDescent="0.25">
      <c r="A6799" s="62">
        <v>40161515</v>
      </c>
      <c r="B6799" s="63" t="s">
        <v>13582</v>
      </c>
    </row>
    <row r="6800" spans="1:2" x14ac:dyDescent="0.25">
      <c r="A6800" s="62">
        <v>40161516</v>
      </c>
      <c r="B6800" s="63" t="s">
        <v>16110</v>
      </c>
    </row>
    <row r="6801" spans="1:2" x14ac:dyDescent="0.25">
      <c r="A6801" s="62">
        <v>40161517</v>
      </c>
      <c r="B6801" s="63" t="s">
        <v>16163</v>
      </c>
    </row>
    <row r="6802" spans="1:2" x14ac:dyDescent="0.25">
      <c r="A6802" s="62">
        <v>40161518</v>
      </c>
      <c r="B6802" s="63" t="s">
        <v>199</v>
      </c>
    </row>
    <row r="6803" spans="1:2" x14ac:dyDescent="0.25">
      <c r="A6803" s="62">
        <v>40161519</v>
      </c>
      <c r="B6803" s="63" t="s">
        <v>5292</v>
      </c>
    </row>
    <row r="6804" spans="1:2" x14ac:dyDescent="0.25">
      <c r="A6804" s="62">
        <v>40161520</v>
      </c>
      <c r="B6804" s="63" t="s">
        <v>7417</v>
      </c>
    </row>
    <row r="6805" spans="1:2" x14ac:dyDescent="0.25">
      <c r="A6805" s="62">
        <v>40161521</v>
      </c>
      <c r="B6805" s="63" t="s">
        <v>17831</v>
      </c>
    </row>
    <row r="6806" spans="1:2" x14ac:dyDescent="0.25">
      <c r="A6806" s="62">
        <v>40161522</v>
      </c>
      <c r="B6806" s="63" t="s">
        <v>13532</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14265</v>
      </c>
    </row>
    <row r="6812" spans="1:2" x14ac:dyDescent="0.25">
      <c r="A6812" s="62">
        <v>40161602</v>
      </c>
      <c r="B6812" s="63" t="s">
        <v>1631</v>
      </c>
    </row>
    <row r="6813" spans="1:2" x14ac:dyDescent="0.25">
      <c r="A6813" s="62">
        <v>40161701</v>
      </c>
      <c r="B6813" s="63" t="s">
        <v>8729</v>
      </c>
    </row>
    <row r="6814" spans="1:2" x14ac:dyDescent="0.25">
      <c r="A6814" s="62">
        <v>40161702</v>
      </c>
      <c r="B6814" s="63" t="s">
        <v>5341</v>
      </c>
    </row>
    <row r="6815" spans="1:2" x14ac:dyDescent="0.25">
      <c r="A6815" s="62">
        <v>40161703</v>
      </c>
      <c r="B6815" s="63" t="s">
        <v>12025</v>
      </c>
    </row>
    <row r="6816" spans="1:2" x14ac:dyDescent="0.25">
      <c r="A6816" s="62">
        <v>40161704</v>
      </c>
      <c r="B6816" s="63" t="s">
        <v>13559</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5451</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14164</v>
      </c>
    </row>
    <row r="6826" spans="1:2" x14ac:dyDescent="0.25">
      <c r="A6826" s="62">
        <v>41101505</v>
      </c>
      <c r="B6826" s="63" t="s">
        <v>6851</v>
      </c>
    </row>
    <row r="6827" spans="1:2" x14ac:dyDescent="0.25">
      <c r="A6827" s="62">
        <v>41101515</v>
      </c>
      <c r="B6827" s="63" t="s">
        <v>8627</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16369</v>
      </c>
    </row>
    <row r="6840" spans="1:2" x14ac:dyDescent="0.25">
      <c r="A6840" s="62">
        <v>41101805</v>
      </c>
      <c r="B6840" s="63" t="s">
        <v>6693</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14579</v>
      </c>
    </row>
    <row r="6846" spans="1:2" x14ac:dyDescent="0.25">
      <c r="A6846" s="62">
        <v>41101901</v>
      </c>
      <c r="B6846" s="63" t="s">
        <v>8046</v>
      </c>
    </row>
    <row r="6847" spans="1:2" x14ac:dyDescent="0.25">
      <c r="A6847" s="62">
        <v>41101902</v>
      </c>
      <c r="B6847" s="63" t="s">
        <v>13473</v>
      </c>
    </row>
    <row r="6848" spans="1:2" x14ac:dyDescent="0.25">
      <c r="A6848" s="62">
        <v>41101903</v>
      </c>
      <c r="B6848" s="63" t="s">
        <v>9830</v>
      </c>
    </row>
    <row r="6849" spans="1:2" x14ac:dyDescent="0.25">
      <c r="A6849" s="62">
        <v>41102401</v>
      </c>
      <c r="B6849" s="63" t="s">
        <v>16602</v>
      </c>
    </row>
    <row r="6850" spans="1:2" x14ac:dyDescent="0.25">
      <c r="A6850" s="62">
        <v>41102402</v>
      </c>
      <c r="B6850" s="63" t="s">
        <v>18601</v>
      </c>
    </row>
    <row r="6851" spans="1:2" x14ac:dyDescent="0.25">
      <c r="A6851" s="62">
        <v>41102403</v>
      </c>
      <c r="B6851" s="63" t="s">
        <v>14501</v>
      </c>
    </row>
    <row r="6852" spans="1:2" x14ac:dyDescent="0.25">
      <c r="A6852" s="62">
        <v>41102404</v>
      </c>
      <c r="B6852" s="63" t="s">
        <v>9379</v>
      </c>
    </row>
    <row r="6853" spans="1:2" x14ac:dyDescent="0.25">
      <c r="A6853" s="62">
        <v>41102405</v>
      </c>
      <c r="B6853" s="63" t="s">
        <v>13268</v>
      </c>
    </row>
    <row r="6854" spans="1:2" x14ac:dyDescent="0.25">
      <c r="A6854" s="62">
        <v>41102406</v>
      </c>
      <c r="B6854" s="63" t="s">
        <v>5955</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14389</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5730</v>
      </c>
    </row>
    <row r="6875" spans="1:2" x14ac:dyDescent="0.25">
      <c r="A6875" s="62">
        <v>41102512</v>
      </c>
      <c r="B6875" s="63" t="s">
        <v>8894</v>
      </c>
    </row>
    <row r="6876" spans="1:2" x14ac:dyDescent="0.25">
      <c r="A6876" s="62">
        <v>41102513</v>
      </c>
      <c r="B6876" s="63" t="s">
        <v>8759</v>
      </c>
    </row>
    <row r="6877" spans="1:2" x14ac:dyDescent="0.25">
      <c r="A6877" s="62">
        <v>41102601</v>
      </c>
      <c r="B6877" s="63" t="s">
        <v>15062</v>
      </c>
    </row>
    <row r="6878" spans="1:2" x14ac:dyDescent="0.25">
      <c r="A6878" s="62">
        <v>41102602</v>
      </c>
      <c r="B6878" s="63" t="s">
        <v>12221</v>
      </c>
    </row>
    <row r="6879" spans="1:2" x14ac:dyDescent="0.25">
      <c r="A6879" s="62">
        <v>41102603</v>
      </c>
      <c r="B6879" s="63" t="s">
        <v>5366</v>
      </c>
    </row>
    <row r="6880" spans="1:2" x14ac:dyDescent="0.25">
      <c r="A6880" s="62">
        <v>41102604</v>
      </c>
      <c r="B6880" s="63" t="s">
        <v>16235</v>
      </c>
    </row>
    <row r="6881" spans="1:2" x14ac:dyDescent="0.25">
      <c r="A6881" s="62">
        <v>41102605</v>
      </c>
      <c r="B6881" s="63" t="s">
        <v>8139</v>
      </c>
    </row>
    <row r="6882" spans="1:2" x14ac:dyDescent="0.25">
      <c r="A6882" s="62">
        <v>41102606</v>
      </c>
      <c r="B6882" s="63" t="s">
        <v>12987</v>
      </c>
    </row>
    <row r="6883" spans="1:2" x14ac:dyDescent="0.25">
      <c r="A6883" s="62">
        <v>41102607</v>
      </c>
      <c r="B6883" s="63" t="s">
        <v>10060</v>
      </c>
    </row>
    <row r="6884" spans="1:2" x14ac:dyDescent="0.25">
      <c r="A6884" s="62">
        <v>41102608</v>
      </c>
      <c r="B6884" s="63" t="s">
        <v>15236</v>
      </c>
    </row>
    <row r="6885" spans="1:2" x14ac:dyDescent="0.25">
      <c r="A6885" s="62">
        <v>41102701</v>
      </c>
      <c r="B6885" s="63" t="s">
        <v>16621</v>
      </c>
    </row>
    <row r="6886" spans="1:2" x14ac:dyDescent="0.25">
      <c r="A6886" s="62">
        <v>41102702</v>
      </c>
      <c r="B6886" s="63" t="s">
        <v>11473</v>
      </c>
    </row>
    <row r="6887" spans="1:2" x14ac:dyDescent="0.25">
      <c r="A6887" s="62">
        <v>41102703</v>
      </c>
      <c r="B6887" s="63" t="s">
        <v>7517</v>
      </c>
    </row>
    <row r="6888" spans="1:2" x14ac:dyDescent="0.25">
      <c r="A6888" s="62">
        <v>41102704</v>
      </c>
      <c r="B6888" s="63" t="s">
        <v>14140</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15149</v>
      </c>
    </row>
    <row r="6901" spans="1:2" x14ac:dyDescent="0.25">
      <c r="A6901" s="62">
        <v>41102914</v>
      </c>
      <c r="B6901" s="63" t="s">
        <v>3225</v>
      </c>
    </row>
    <row r="6902" spans="1:2" x14ac:dyDescent="0.25">
      <c r="A6902" s="62">
        <v>41102915</v>
      </c>
      <c r="B6902" s="63" t="s">
        <v>16838</v>
      </c>
    </row>
    <row r="6903" spans="1:2" x14ac:dyDescent="0.25">
      <c r="A6903" s="62">
        <v>41102916</v>
      </c>
      <c r="B6903" s="63" t="s">
        <v>4886</v>
      </c>
    </row>
    <row r="6904" spans="1:2" x14ac:dyDescent="0.25">
      <c r="A6904" s="62">
        <v>41102917</v>
      </c>
      <c r="B6904" s="63" t="s">
        <v>9466</v>
      </c>
    </row>
    <row r="6905" spans="1:2" x14ac:dyDescent="0.25">
      <c r="A6905" s="62">
        <v>41102918</v>
      </c>
      <c r="B6905" s="63" t="s">
        <v>9164</v>
      </c>
    </row>
    <row r="6906" spans="1:2" x14ac:dyDescent="0.25">
      <c r="A6906" s="62">
        <v>41102919</v>
      </c>
      <c r="B6906" s="63" t="s">
        <v>15547</v>
      </c>
    </row>
    <row r="6907" spans="1:2" x14ac:dyDescent="0.25">
      <c r="A6907" s="62">
        <v>41102920</v>
      </c>
      <c r="B6907" s="63" t="s">
        <v>16232</v>
      </c>
    </row>
    <row r="6908" spans="1:2" x14ac:dyDescent="0.25">
      <c r="A6908" s="62">
        <v>41102921</v>
      </c>
      <c r="B6908" s="63" t="s">
        <v>9745</v>
      </c>
    </row>
    <row r="6909" spans="1:2" x14ac:dyDescent="0.25">
      <c r="A6909" s="62">
        <v>41102922</v>
      </c>
      <c r="B6909" s="63" t="s">
        <v>3295</v>
      </c>
    </row>
    <row r="6910" spans="1:2" x14ac:dyDescent="0.25">
      <c r="A6910" s="62">
        <v>41103001</v>
      </c>
      <c r="B6910" s="63" t="s">
        <v>4485</v>
      </c>
    </row>
    <row r="6911" spans="1:2" x14ac:dyDescent="0.25">
      <c r="A6911" s="62">
        <v>41103003</v>
      </c>
      <c r="B6911" s="63" t="s">
        <v>11335</v>
      </c>
    </row>
    <row r="6912" spans="1:2" x14ac:dyDescent="0.25">
      <c r="A6912" s="62">
        <v>41103004</v>
      </c>
      <c r="B6912" s="63" t="s">
        <v>4719</v>
      </c>
    </row>
    <row r="6913" spans="1:2" x14ac:dyDescent="0.25">
      <c r="A6913" s="62">
        <v>41103005</v>
      </c>
      <c r="B6913" s="63" t="s">
        <v>3374</v>
      </c>
    </row>
    <row r="6914" spans="1:2" x14ac:dyDescent="0.25">
      <c r="A6914" s="62">
        <v>41103006</v>
      </c>
      <c r="B6914" s="63" t="s">
        <v>14898</v>
      </c>
    </row>
    <row r="6915" spans="1:2" x14ac:dyDescent="0.25">
      <c r="A6915" s="62">
        <v>41103007</v>
      </c>
      <c r="B6915" s="63" t="s">
        <v>4223</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9160</v>
      </c>
    </row>
    <row r="6923" spans="1:2" x14ac:dyDescent="0.25">
      <c r="A6923" s="62">
        <v>41103017</v>
      </c>
      <c r="B6923" s="63" t="s">
        <v>5204</v>
      </c>
    </row>
    <row r="6924" spans="1:2" x14ac:dyDescent="0.25">
      <c r="A6924" s="62">
        <v>41103019</v>
      </c>
      <c r="B6924" s="63" t="s">
        <v>17080</v>
      </c>
    </row>
    <row r="6925" spans="1:2" x14ac:dyDescent="0.25">
      <c r="A6925" s="62">
        <v>41103020</v>
      </c>
      <c r="B6925" s="63" t="s">
        <v>4192</v>
      </c>
    </row>
    <row r="6926" spans="1:2" x14ac:dyDescent="0.25">
      <c r="A6926" s="62">
        <v>41103021</v>
      </c>
      <c r="B6926" s="63" t="s">
        <v>11064</v>
      </c>
    </row>
    <row r="6927" spans="1:2" x14ac:dyDescent="0.25">
      <c r="A6927" s="62">
        <v>41103022</v>
      </c>
      <c r="B6927" s="63" t="s">
        <v>13954</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15704</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12520</v>
      </c>
    </row>
    <row r="6937" spans="1:2" x14ac:dyDescent="0.25">
      <c r="A6937" s="62">
        <v>41103208</v>
      </c>
      <c r="B6937" s="63" t="s">
        <v>6253</v>
      </c>
    </row>
    <row r="6938" spans="1:2" x14ac:dyDescent="0.25">
      <c r="A6938" s="62">
        <v>41103209</v>
      </c>
      <c r="B6938" s="63" t="s">
        <v>2574</v>
      </c>
    </row>
    <row r="6939" spans="1:2" x14ac:dyDescent="0.25">
      <c r="A6939" s="62">
        <v>41103210</v>
      </c>
      <c r="B6939" s="63" t="s">
        <v>6331</v>
      </c>
    </row>
    <row r="6940" spans="1:2" x14ac:dyDescent="0.25">
      <c r="A6940" s="62">
        <v>41103301</v>
      </c>
      <c r="B6940" s="63" t="s">
        <v>1566</v>
      </c>
    </row>
    <row r="6941" spans="1:2" x14ac:dyDescent="0.25">
      <c r="A6941" s="62">
        <v>41103302</v>
      </c>
      <c r="B6941" s="63" t="s">
        <v>4300</v>
      </c>
    </row>
    <row r="6942" spans="1:2" x14ac:dyDescent="0.25">
      <c r="A6942" s="62">
        <v>41103303</v>
      </c>
      <c r="B6942" s="63" t="s">
        <v>10311</v>
      </c>
    </row>
    <row r="6943" spans="1:2" x14ac:dyDescent="0.25">
      <c r="A6943" s="62">
        <v>41103305</v>
      </c>
      <c r="B6943" s="63" t="s">
        <v>3985</v>
      </c>
    </row>
    <row r="6944" spans="1:2" x14ac:dyDescent="0.25">
      <c r="A6944" s="62">
        <v>41103306</v>
      </c>
      <c r="B6944" s="63" t="s">
        <v>14149</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8646</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5426</v>
      </c>
    </row>
    <row r="6963" spans="1:2" x14ac:dyDescent="0.25">
      <c r="A6963" s="62">
        <v>41103410</v>
      </c>
      <c r="B6963" s="63" t="s">
        <v>5300</v>
      </c>
    </row>
    <row r="6964" spans="1:2" x14ac:dyDescent="0.25">
      <c r="A6964" s="62">
        <v>41103411</v>
      </c>
      <c r="B6964" s="63" t="s">
        <v>16740</v>
      </c>
    </row>
    <row r="6965" spans="1:2" x14ac:dyDescent="0.25">
      <c r="A6965" s="62">
        <v>41103412</v>
      </c>
      <c r="B6965" s="63" t="s">
        <v>18640</v>
      </c>
    </row>
    <row r="6966" spans="1:2" x14ac:dyDescent="0.25">
      <c r="A6966" s="62">
        <v>41103413</v>
      </c>
      <c r="B6966" s="63" t="s">
        <v>8791</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5901</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2669</v>
      </c>
    </row>
    <row r="6981" spans="1:2" x14ac:dyDescent="0.25">
      <c r="A6981" s="62">
        <v>41103702</v>
      </c>
      <c r="B6981" s="63" t="s">
        <v>11257</v>
      </c>
    </row>
    <row r="6982" spans="1:2" x14ac:dyDescent="0.25">
      <c r="A6982" s="62">
        <v>41103703</v>
      </c>
      <c r="B6982" s="63" t="s">
        <v>4989</v>
      </c>
    </row>
    <row r="6983" spans="1:2" x14ac:dyDescent="0.25">
      <c r="A6983" s="62">
        <v>41103704</v>
      </c>
      <c r="B6983" s="63" t="s">
        <v>15592</v>
      </c>
    </row>
    <row r="6984" spans="1:2" x14ac:dyDescent="0.25">
      <c r="A6984" s="62">
        <v>41103705</v>
      </c>
      <c r="B6984" s="63" t="s">
        <v>16389</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14273</v>
      </c>
    </row>
    <row r="6993" spans="1:2" x14ac:dyDescent="0.25">
      <c r="A6993" s="62">
        <v>41103714</v>
      </c>
      <c r="B6993" s="63" t="s">
        <v>11327</v>
      </c>
    </row>
    <row r="6994" spans="1:2" x14ac:dyDescent="0.25">
      <c r="A6994" s="62">
        <v>41103715</v>
      </c>
      <c r="B6994" s="63" t="s">
        <v>10402</v>
      </c>
    </row>
    <row r="6995" spans="1:2" x14ac:dyDescent="0.25">
      <c r="A6995" s="62">
        <v>41103801</v>
      </c>
      <c r="B6995" s="63" t="s">
        <v>7424</v>
      </c>
    </row>
    <row r="6996" spans="1:2" x14ac:dyDescent="0.25">
      <c r="A6996" s="62">
        <v>41103802</v>
      </c>
      <c r="B6996" s="63" t="s">
        <v>3710</v>
      </c>
    </row>
    <row r="6997" spans="1:2" x14ac:dyDescent="0.25">
      <c r="A6997" s="62">
        <v>41103803</v>
      </c>
      <c r="B6997" s="63" t="s">
        <v>8867</v>
      </c>
    </row>
    <row r="6998" spans="1:2" x14ac:dyDescent="0.25">
      <c r="A6998" s="62">
        <v>41103804</v>
      </c>
      <c r="B6998" s="63" t="s">
        <v>16534</v>
      </c>
    </row>
    <row r="6999" spans="1:2" x14ac:dyDescent="0.25">
      <c r="A6999" s="62">
        <v>41103805</v>
      </c>
      <c r="B6999" s="63" t="s">
        <v>3605</v>
      </c>
    </row>
    <row r="7000" spans="1:2" x14ac:dyDescent="0.25">
      <c r="A7000" s="62">
        <v>41103806</v>
      </c>
      <c r="B7000" s="63" t="s">
        <v>7731</v>
      </c>
    </row>
    <row r="7001" spans="1:2" x14ac:dyDescent="0.25">
      <c r="A7001" s="62">
        <v>41103807</v>
      </c>
      <c r="B7001" s="63" t="s">
        <v>3063</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7068</v>
      </c>
    </row>
    <row r="7013" spans="1:2" x14ac:dyDescent="0.25">
      <c r="A7013" s="62">
        <v>41103903</v>
      </c>
      <c r="B7013" s="63" t="s">
        <v>3446</v>
      </c>
    </row>
    <row r="7014" spans="1:2" x14ac:dyDescent="0.25">
      <c r="A7014" s="62">
        <v>41103904</v>
      </c>
      <c r="B7014" s="63" t="s">
        <v>16044</v>
      </c>
    </row>
    <row r="7015" spans="1:2" x14ac:dyDescent="0.25">
      <c r="A7015" s="62">
        <v>41103905</v>
      </c>
      <c r="B7015" s="63" t="s">
        <v>6459</v>
      </c>
    </row>
    <row r="7016" spans="1:2" x14ac:dyDescent="0.25">
      <c r="A7016" s="62">
        <v>41103906</v>
      </c>
      <c r="B7016" s="63" t="s">
        <v>10962</v>
      </c>
    </row>
    <row r="7017" spans="1:2" x14ac:dyDescent="0.25">
      <c r="A7017" s="62">
        <v>41103907</v>
      </c>
      <c r="B7017" s="63" t="s">
        <v>6399</v>
      </c>
    </row>
    <row r="7018" spans="1:2" x14ac:dyDescent="0.25">
      <c r="A7018" s="62">
        <v>41103908</v>
      </c>
      <c r="B7018" s="63" t="s">
        <v>10310</v>
      </c>
    </row>
    <row r="7019" spans="1:2" x14ac:dyDescent="0.25">
      <c r="A7019" s="62">
        <v>41103909</v>
      </c>
      <c r="B7019" s="63" t="s">
        <v>8071</v>
      </c>
    </row>
    <row r="7020" spans="1:2" x14ac:dyDescent="0.25">
      <c r="A7020" s="62">
        <v>41103910</v>
      </c>
      <c r="B7020" s="63" t="s">
        <v>8492</v>
      </c>
    </row>
    <row r="7021" spans="1:2" x14ac:dyDescent="0.25">
      <c r="A7021" s="62">
        <v>41103911</v>
      </c>
      <c r="B7021" s="63" t="s">
        <v>4268</v>
      </c>
    </row>
    <row r="7022" spans="1:2" x14ac:dyDescent="0.25">
      <c r="A7022" s="62">
        <v>41103912</v>
      </c>
      <c r="B7022" s="63" t="s">
        <v>18593</v>
      </c>
    </row>
    <row r="7023" spans="1:2" x14ac:dyDescent="0.25">
      <c r="A7023" s="62">
        <v>41103913</v>
      </c>
      <c r="B7023" s="63" t="s">
        <v>7302</v>
      </c>
    </row>
    <row r="7024" spans="1:2" x14ac:dyDescent="0.25">
      <c r="A7024" s="62">
        <v>41104001</v>
      </c>
      <c r="B7024" s="63" t="s">
        <v>10646</v>
      </c>
    </row>
    <row r="7025" spans="1:2" x14ac:dyDescent="0.25">
      <c r="A7025" s="62">
        <v>41104002</v>
      </c>
      <c r="B7025" s="63" t="s">
        <v>15273</v>
      </c>
    </row>
    <row r="7026" spans="1:2" x14ac:dyDescent="0.25">
      <c r="A7026" s="62">
        <v>41104003</v>
      </c>
      <c r="B7026" s="63" t="s">
        <v>6386</v>
      </c>
    </row>
    <row r="7027" spans="1:2" x14ac:dyDescent="0.25">
      <c r="A7027" s="62">
        <v>41104004</v>
      </c>
      <c r="B7027" s="63" t="s">
        <v>11483</v>
      </c>
    </row>
    <row r="7028" spans="1:2" x14ac:dyDescent="0.25">
      <c r="A7028" s="62">
        <v>41104005</v>
      </c>
      <c r="B7028" s="63" t="s">
        <v>4496</v>
      </c>
    </row>
    <row r="7029" spans="1:2" x14ac:dyDescent="0.25">
      <c r="A7029" s="62">
        <v>41104006</v>
      </c>
      <c r="B7029" s="63" t="s">
        <v>8740</v>
      </c>
    </row>
    <row r="7030" spans="1:2" x14ac:dyDescent="0.25">
      <c r="A7030" s="62">
        <v>41104007</v>
      </c>
      <c r="B7030" s="63" t="s">
        <v>13840</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13573</v>
      </c>
    </row>
    <row r="7039" spans="1:2" x14ac:dyDescent="0.25">
      <c r="A7039" s="62">
        <v>41104016</v>
      </c>
      <c r="B7039" s="63" t="s">
        <v>9447</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14677</v>
      </c>
    </row>
    <row r="7047" spans="1:2" x14ac:dyDescent="0.25">
      <c r="A7047" s="62">
        <v>41104104</v>
      </c>
      <c r="B7047" s="63" t="s">
        <v>16460</v>
      </c>
    </row>
    <row r="7048" spans="1:2" x14ac:dyDescent="0.25">
      <c r="A7048" s="62">
        <v>41104105</v>
      </c>
      <c r="B7048" s="63" t="s">
        <v>4635</v>
      </c>
    </row>
    <row r="7049" spans="1:2" x14ac:dyDescent="0.25">
      <c r="A7049" s="62">
        <v>41104106</v>
      </c>
      <c r="B7049" s="63" t="s">
        <v>15900</v>
      </c>
    </row>
    <row r="7050" spans="1:2" x14ac:dyDescent="0.25">
      <c r="A7050" s="62">
        <v>41104107</v>
      </c>
      <c r="B7050" s="63" t="s">
        <v>11047</v>
      </c>
    </row>
    <row r="7051" spans="1:2" x14ac:dyDescent="0.25">
      <c r="A7051" s="62">
        <v>41104108</v>
      </c>
      <c r="B7051" s="63" t="s">
        <v>9413</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10273</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8634</v>
      </c>
    </row>
    <row r="7076" spans="1:2" x14ac:dyDescent="0.25">
      <c r="A7076" s="62">
        <v>41104210</v>
      </c>
      <c r="B7076" s="63" t="s">
        <v>6726</v>
      </c>
    </row>
    <row r="7077" spans="1:2" x14ac:dyDescent="0.25">
      <c r="A7077" s="62">
        <v>41104211</v>
      </c>
      <c r="B7077" s="63" t="s">
        <v>4133</v>
      </c>
    </row>
    <row r="7078" spans="1:2" x14ac:dyDescent="0.25">
      <c r="A7078" s="62">
        <v>41104212</v>
      </c>
      <c r="B7078" s="63" t="s">
        <v>11666</v>
      </c>
    </row>
    <row r="7079" spans="1:2" x14ac:dyDescent="0.25">
      <c r="A7079" s="62">
        <v>41104301</v>
      </c>
      <c r="B7079" s="63" t="s">
        <v>259</v>
      </c>
    </row>
    <row r="7080" spans="1:2" x14ac:dyDescent="0.25">
      <c r="A7080" s="62">
        <v>41104302</v>
      </c>
      <c r="B7080" s="63" t="s">
        <v>16197</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8301</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2322</v>
      </c>
    </row>
    <row r="7091" spans="1:2" x14ac:dyDescent="0.25">
      <c r="A7091" s="62">
        <v>41104405</v>
      </c>
      <c r="B7091" s="63" t="s">
        <v>1891</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7656</v>
      </c>
    </row>
    <row r="7099" spans="1:2" x14ac:dyDescent="0.25">
      <c r="A7099" s="62">
        <v>41104413</v>
      </c>
      <c r="B7099" s="63" t="s">
        <v>4253</v>
      </c>
    </row>
    <row r="7100" spans="1:2" x14ac:dyDescent="0.25">
      <c r="A7100" s="62">
        <v>41104414</v>
      </c>
      <c r="B7100" s="63" t="s">
        <v>5367</v>
      </c>
    </row>
    <row r="7101" spans="1:2" x14ac:dyDescent="0.25">
      <c r="A7101" s="62">
        <v>41104415</v>
      </c>
      <c r="B7101" s="63" t="s">
        <v>14196</v>
      </c>
    </row>
    <row r="7102" spans="1:2" x14ac:dyDescent="0.25">
      <c r="A7102" s="62">
        <v>41104416</v>
      </c>
      <c r="B7102" s="63" t="s">
        <v>4125</v>
      </c>
    </row>
    <row r="7103" spans="1:2" x14ac:dyDescent="0.25">
      <c r="A7103" s="62">
        <v>41104417</v>
      </c>
      <c r="B7103" s="63" t="s">
        <v>8955</v>
      </c>
    </row>
    <row r="7104" spans="1:2" x14ac:dyDescent="0.25">
      <c r="A7104" s="62">
        <v>41104418</v>
      </c>
      <c r="B7104" s="63" t="s">
        <v>6683</v>
      </c>
    </row>
    <row r="7105" spans="1:2" x14ac:dyDescent="0.25">
      <c r="A7105" s="62">
        <v>41104419</v>
      </c>
      <c r="B7105" s="63" t="s">
        <v>16426</v>
      </c>
    </row>
    <row r="7106" spans="1:2" x14ac:dyDescent="0.25">
      <c r="A7106" s="62">
        <v>41104420</v>
      </c>
      <c r="B7106" s="63" t="s">
        <v>13201</v>
      </c>
    </row>
    <row r="7107" spans="1:2" x14ac:dyDescent="0.25">
      <c r="A7107" s="62">
        <v>41104421</v>
      </c>
      <c r="B7107" s="63" t="s">
        <v>10878</v>
      </c>
    </row>
    <row r="7108" spans="1:2" x14ac:dyDescent="0.25">
      <c r="A7108" s="62">
        <v>41104422</v>
      </c>
      <c r="B7108" s="63" t="s">
        <v>15334</v>
      </c>
    </row>
    <row r="7109" spans="1:2" x14ac:dyDescent="0.25">
      <c r="A7109" s="62">
        <v>41104423</v>
      </c>
      <c r="B7109" s="63" t="s">
        <v>12047</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5662</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10016</v>
      </c>
    </row>
    <row r="7128" spans="1:2" x14ac:dyDescent="0.25">
      <c r="A7128" s="62">
        <v>41104606</v>
      </c>
      <c r="B7128" s="63" t="s">
        <v>5144</v>
      </c>
    </row>
    <row r="7129" spans="1:2" x14ac:dyDescent="0.25">
      <c r="A7129" s="62">
        <v>41104607</v>
      </c>
      <c r="B7129" s="63" t="s">
        <v>6308</v>
      </c>
    </row>
    <row r="7130" spans="1:2" x14ac:dyDescent="0.25">
      <c r="A7130" s="62">
        <v>41104608</v>
      </c>
      <c r="B7130" s="63" t="s">
        <v>11708</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13867</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14895</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5024</v>
      </c>
    </row>
    <row r="7150" spans="1:2" x14ac:dyDescent="0.25">
      <c r="A7150" s="62">
        <v>41104812</v>
      </c>
      <c r="B7150" s="63" t="s">
        <v>7157</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2294</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4636</v>
      </c>
    </row>
    <row r="7163" spans="1:2" x14ac:dyDescent="0.25">
      <c r="A7163" s="62">
        <v>41104908</v>
      </c>
      <c r="B7163" s="63" t="s">
        <v>3042</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16698</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2966</v>
      </c>
    </row>
    <row r="7174" spans="1:2" x14ac:dyDescent="0.25">
      <c r="A7174" s="62">
        <v>41104919</v>
      </c>
      <c r="B7174" s="63" t="s">
        <v>16017</v>
      </c>
    </row>
    <row r="7175" spans="1:2" x14ac:dyDescent="0.25">
      <c r="A7175" s="62">
        <v>41104920</v>
      </c>
      <c r="B7175" s="63" t="s">
        <v>6655</v>
      </c>
    </row>
    <row r="7176" spans="1:2" x14ac:dyDescent="0.25">
      <c r="A7176" s="62">
        <v>41104921</v>
      </c>
      <c r="B7176" s="63" t="s">
        <v>8802</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13753</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7217</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15408</v>
      </c>
    </row>
    <row r="7193" spans="1:2" x14ac:dyDescent="0.25">
      <c r="A7193" s="62">
        <v>41105106</v>
      </c>
      <c r="B7193" s="63" t="s">
        <v>12142</v>
      </c>
    </row>
    <row r="7194" spans="1:2" x14ac:dyDescent="0.25">
      <c r="A7194" s="62">
        <v>41105107</v>
      </c>
      <c r="B7194" s="63" t="s">
        <v>15055</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9949</v>
      </c>
    </row>
    <row r="7199" spans="1:2" x14ac:dyDescent="0.25">
      <c r="A7199" s="62">
        <v>41105203</v>
      </c>
      <c r="B7199" s="63" t="s">
        <v>3117</v>
      </c>
    </row>
    <row r="7200" spans="1:2" x14ac:dyDescent="0.25">
      <c r="A7200" s="62">
        <v>41105204</v>
      </c>
      <c r="B7200" s="63" t="s">
        <v>17518</v>
      </c>
    </row>
    <row r="7201" spans="1:2" x14ac:dyDescent="0.25">
      <c r="A7201" s="62">
        <v>41105205</v>
      </c>
      <c r="B7201" s="63" t="s">
        <v>4921</v>
      </c>
    </row>
    <row r="7202" spans="1:2" x14ac:dyDescent="0.25">
      <c r="A7202" s="62">
        <v>41105301</v>
      </c>
      <c r="B7202" s="63" t="s">
        <v>11144</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14812</v>
      </c>
    </row>
    <row r="7211" spans="1:2" x14ac:dyDescent="0.25">
      <c r="A7211" s="62">
        <v>41105311</v>
      </c>
      <c r="B7211" s="63" t="s">
        <v>12944</v>
      </c>
    </row>
    <row r="7212" spans="1:2" x14ac:dyDescent="0.25">
      <c r="A7212" s="62">
        <v>41105312</v>
      </c>
      <c r="B7212" s="63" t="s">
        <v>5158</v>
      </c>
    </row>
    <row r="7213" spans="1:2" x14ac:dyDescent="0.25">
      <c r="A7213" s="62">
        <v>41105313</v>
      </c>
      <c r="B7213" s="63" t="s">
        <v>3221</v>
      </c>
    </row>
    <row r="7214" spans="1:2" x14ac:dyDescent="0.25">
      <c r="A7214" s="62">
        <v>41105314</v>
      </c>
      <c r="B7214" s="63" t="s">
        <v>13914</v>
      </c>
    </row>
    <row r="7215" spans="1:2" x14ac:dyDescent="0.25">
      <c r="A7215" s="62">
        <v>41105315</v>
      </c>
      <c r="B7215" s="63" t="s">
        <v>8070</v>
      </c>
    </row>
    <row r="7216" spans="1:2" x14ac:dyDescent="0.25">
      <c r="A7216" s="62">
        <v>41105316</v>
      </c>
      <c r="B7216" s="63" t="s">
        <v>15920</v>
      </c>
    </row>
    <row r="7217" spans="1:2" x14ac:dyDescent="0.25">
      <c r="A7217" s="62">
        <v>41105317</v>
      </c>
      <c r="B7217" s="63" t="s">
        <v>5273</v>
      </c>
    </row>
    <row r="7218" spans="1:2" x14ac:dyDescent="0.25">
      <c r="A7218" s="62">
        <v>41105318</v>
      </c>
      <c r="B7218" s="63" t="s">
        <v>16420</v>
      </c>
    </row>
    <row r="7219" spans="1:2" x14ac:dyDescent="0.25">
      <c r="A7219" s="62">
        <v>41105319</v>
      </c>
      <c r="B7219" s="63" t="s">
        <v>16457</v>
      </c>
    </row>
    <row r="7220" spans="1:2" x14ac:dyDescent="0.25">
      <c r="A7220" s="62">
        <v>41105320</v>
      </c>
      <c r="B7220" s="63" t="s">
        <v>7993</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11171</v>
      </c>
    </row>
    <row r="7227" spans="1:2" x14ac:dyDescent="0.25">
      <c r="A7227" s="62">
        <v>41105327</v>
      </c>
      <c r="B7227" s="63" t="s">
        <v>4415</v>
      </c>
    </row>
    <row r="7228" spans="1:2" x14ac:dyDescent="0.25">
      <c r="A7228" s="62">
        <v>41105328</v>
      </c>
      <c r="B7228" s="63" t="s">
        <v>12181</v>
      </c>
    </row>
    <row r="7229" spans="1:2" x14ac:dyDescent="0.25">
      <c r="A7229" s="62">
        <v>41105329</v>
      </c>
      <c r="B7229" s="63" t="s">
        <v>2330</v>
      </c>
    </row>
    <row r="7230" spans="1:2" x14ac:dyDescent="0.25">
      <c r="A7230" s="62">
        <v>41105330</v>
      </c>
      <c r="B7230" s="63" t="s">
        <v>8912</v>
      </c>
    </row>
    <row r="7231" spans="1:2" x14ac:dyDescent="0.25">
      <c r="A7231" s="62">
        <v>41105331</v>
      </c>
      <c r="B7231" s="63" t="s">
        <v>2270</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6587</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5540</v>
      </c>
    </row>
    <row r="7242" spans="1:2" x14ac:dyDescent="0.25">
      <c r="A7242" s="62">
        <v>41105503</v>
      </c>
      <c r="B7242" s="63" t="s">
        <v>10027</v>
      </c>
    </row>
    <row r="7243" spans="1:2" x14ac:dyDescent="0.25">
      <c r="A7243" s="62">
        <v>41105504</v>
      </c>
      <c r="B7243" s="63" t="s">
        <v>8778</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5800</v>
      </c>
    </row>
    <row r="7254" spans="1:2" x14ac:dyDescent="0.25">
      <c r="A7254" s="62">
        <v>41105515</v>
      </c>
      <c r="B7254" s="63" t="s">
        <v>7957</v>
      </c>
    </row>
    <row r="7255" spans="1:2" x14ac:dyDescent="0.25">
      <c r="A7255" s="62">
        <v>41105516</v>
      </c>
      <c r="B7255" s="63" t="s">
        <v>9667</v>
      </c>
    </row>
    <row r="7256" spans="1:2" x14ac:dyDescent="0.25">
      <c r="A7256" s="62">
        <v>41105517</v>
      </c>
      <c r="B7256" s="63" t="s">
        <v>2731</v>
      </c>
    </row>
    <row r="7257" spans="1:2" x14ac:dyDescent="0.25">
      <c r="A7257" s="62">
        <v>41105518</v>
      </c>
      <c r="B7257" s="63" t="s">
        <v>6671</v>
      </c>
    </row>
    <row r="7258" spans="1:2" x14ac:dyDescent="0.25">
      <c r="A7258" s="62">
        <v>41105519</v>
      </c>
      <c r="B7258" s="63" t="s">
        <v>1112</v>
      </c>
    </row>
    <row r="7259" spans="1:2" x14ac:dyDescent="0.25">
      <c r="A7259" s="62">
        <v>41105520</v>
      </c>
      <c r="B7259" s="63" t="s">
        <v>4833</v>
      </c>
    </row>
    <row r="7260" spans="1:2" x14ac:dyDescent="0.25">
      <c r="A7260" s="62">
        <v>41105601</v>
      </c>
      <c r="B7260" s="63" t="s">
        <v>16826</v>
      </c>
    </row>
    <row r="7261" spans="1:2" x14ac:dyDescent="0.25">
      <c r="A7261" s="62">
        <v>41105701</v>
      </c>
      <c r="B7261" s="63" t="s">
        <v>17482</v>
      </c>
    </row>
    <row r="7262" spans="1:2" x14ac:dyDescent="0.25">
      <c r="A7262" s="62">
        <v>41105801</v>
      </c>
      <c r="B7262" s="63" t="s">
        <v>5473</v>
      </c>
    </row>
    <row r="7263" spans="1:2" x14ac:dyDescent="0.25">
      <c r="A7263" s="62">
        <v>41105802</v>
      </c>
      <c r="B7263" s="63" t="s">
        <v>4364</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3634</v>
      </c>
    </row>
    <row r="7270" spans="1:2" x14ac:dyDescent="0.25">
      <c r="A7270" s="62">
        <v>41105905</v>
      </c>
      <c r="B7270" s="63" t="s">
        <v>14841</v>
      </c>
    </row>
    <row r="7271" spans="1:2" x14ac:dyDescent="0.25">
      <c r="A7271" s="62">
        <v>41105906</v>
      </c>
      <c r="B7271" s="63" t="s">
        <v>9456</v>
      </c>
    </row>
    <row r="7272" spans="1:2" x14ac:dyDescent="0.25">
      <c r="A7272" s="62">
        <v>41105907</v>
      </c>
      <c r="B7272" s="63" t="s">
        <v>15359</v>
      </c>
    </row>
    <row r="7273" spans="1:2" x14ac:dyDescent="0.25">
      <c r="A7273" s="62">
        <v>41105908</v>
      </c>
      <c r="B7273" s="63" t="s">
        <v>952</v>
      </c>
    </row>
    <row r="7274" spans="1:2" x14ac:dyDescent="0.25">
      <c r="A7274" s="62">
        <v>41106001</v>
      </c>
      <c r="B7274" s="63" t="s">
        <v>4533</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8682</v>
      </c>
    </row>
    <row r="7279" spans="1:2" x14ac:dyDescent="0.25">
      <c r="A7279" s="62">
        <v>41106006</v>
      </c>
      <c r="B7279" s="63" t="s">
        <v>3950</v>
      </c>
    </row>
    <row r="7280" spans="1:2" x14ac:dyDescent="0.25">
      <c r="A7280" s="62">
        <v>41106101</v>
      </c>
      <c r="B7280" s="63" t="s">
        <v>15529</v>
      </c>
    </row>
    <row r="7281" spans="1:2" x14ac:dyDescent="0.25">
      <c r="A7281" s="62">
        <v>41106102</v>
      </c>
      <c r="B7281" s="63" t="s">
        <v>9309</v>
      </c>
    </row>
    <row r="7282" spans="1:2" x14ac:dyDescent="0.25">
      <c r="A7282" s="62">
        <v>41106103</v>
      </c>
      <c r="B7282" s="63" t="s">
        <v>14301</v>
      </c>
    </row>
    <row r="7283" spans="1:2" x14ac:dyDescent="0.25">
      <c r="A7283" s="62">
        <v>41106104</v>
      </c>
      <c r="B7283" s="63" t="s">
        <v>16521</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15222</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18180</v>
      </c>
    </row>
    <row r="7294" spans="1:2" x14ac:dyDescent="0.25">
      <c r="A7294" s="62">
        <v>41106211</v>
      </c>
      <c r="B7294" s="63" t="s">
        <v>4309</v>
      </c>
    </row>
    <row r="7295" spans="1:2" x14ac:dyDescent="0.25">
      <c r="A7295" s="62">
        <v>41106212</v>
      </c>
      <c r="B7295" s="63" t="s">
        <v>4799</v>
      </c>
    </row>
    <row r="7296" spans="1:2" x14ac:dyDescent="0.25">
      <c r="A7296" s="62">
        <v>41106213</v>
      </c>
      <c r="B7296" s="63" t="s">
        <v>16411</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11545</v>
      </c>
    </row>
    <row r="7301" spans="1:2" x14ac:dyDescent="0.25">
      <c r="A7301" s="62">
        <v>41106218</v>
      </c>
      <c r="B7301" s="63" t="s">
        <v>2928</v>
      </c>
    </row>
    <row r="7302" spans="1:2" x14ac:dyDescent="0.25">
      <c r="A7302" s="62">
        <v>41106219</v>
      </c>
      <c r="B7302" s="63" t="s">
        <v>14998</v>
      </c>
    </row>
    <row r="7303" spans="1:2" x14ac:dyDescent="0.25">
      <c r="A7303" s="62">
        <v>41106220</v>
      </c>
      <c r="B7303" s="63" t="s">
        <v>16277</v>
      </c>
    </row>
    <row r="7304" spans="1:2" x14ac:dyDescent="0.25">
      <c r="A7304" s="62">
        <v>41106221</v>
      </c>
      <c r="B7304" s="63" t="s">
        <v>12955</v>
      </c>
    </row>
    <row r="7305" spans="1:2" x14ac:dyDescent="0.25">
      <c r="A7305" s="62">
        <v>41106222</v>
      </c>
      <c r="B7305" s="63" t="s">
        <v>4000</v>
      </c>
    </row>
    <row r="7306" spans="1:2" x14ac:dyDescent="0.25">
      <c r="A7306" s="62">
        <v>41106223</v>
      </c>
      <c r="B7306" s="63" t="s">
        <v>7245</v>
      </c>
    </row>
    <row r="7307" spans="1:2" x14ac:dyDescent="0.25">
      <c r="A7307" s="62">
        <v>41106301</v>
      </c>
      <c r="B7307" s="63" t="s">
        <v>12178</v>
      </c>
    </row>
    <row r="7308" spans="1:2" x14ac:dyDescent="0.25">
      <c r="A7308" s="62">
        <v>41106302</v>
      </c>
      <c r="B7308" s="63" t="s">
        <v>15241</v>
      </c>
    </row>
    <row r="7309" spans="1:2" x14ac:dyDescent="0.25">
      <c r="A7309" s="62">
        <v>41106303</v>
      </c>
      <c r="B7309" s="63" t="s">
        <v>6475</v>
      </c>
    </row>
    <row r="7310" spans="1:2" x14ac:dyDescent="0.25">
      <c r="A7310" s="62">
        <v>41106304</v>
      </c>
      <c r="B7310" s="63" t="s">
        <v>9294</v>
      </c>
    </row>
    <row r="7311" spans="1:2" x14ac:dyDescent="0.25">
      <c r="A7311" s="62">
        <v>41106305</v>
      </c>
      <c r="B7311" s="63" t="s">
        <v>7745</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2278</v>
      </c>
    </row>
    <row r="7316" spans="1:2" x14ac:dyDescent="0.25">
      <c r="A7316" s="62">
        <v>41106310</v>
      </c>
      <c r="B7316" s="63" t="s">
        <v>2594</v>
      </c>
    </row>
    <row r="7317" spans="1:2" x14ac:dyDescent="0.25">
      <c r="A7317" s="62">
        <v>41106311</v>
      </c>
      <c r="B7317" s="63" t="s">
        <v>14072</v>
      </c>
    </row>
    <row r="7318" spans="1:2" x14ac:dyDescent="0.25">
      <c r="A7318" s="62">
        <v>41106312</v>
      </c>
      <c r="B7318" s="63" t="s">
        <v>4069</v>
      </c>
    </row>
    <row r="7319" spans="1:2" x14ac:dyDescent="0.25">
      <c r="A7319" s="62">
        <v>41106313</v>
      </c>
      <c r="B7319" s="63" t="s">
        <v>12906</v>
      </c>
    </row>
    <row r="7320" spans="1:2" x14ac:dyDescent="0.25">
      <c r="A7320" s="62">
        <v>41106314</v>
      </c>
      <c r="B7320" s="63" t="s">
        <v>16649</v>
      </c>
    </row>
    <row r="7321" spans="1:2" x14ac:dyDescent="0.25">
      <c r="A7321" s="62">
        <v>41106401</v>
      </c>
      <c r="B7321" s="63" t="s">
        <v>2943</v>
      </c>
    </row>
    <row r="7322" spans="1:2" x14ac:dyDescent="0.25">
      <c r="A7322" s="62">
        <v>41106402</v>
      </c>
      <c r="B7322" s="63" t="s">
        <v>5658</v>
      </c>
    </row>
    <row r="7323" spans="1:2" x14ac:dyDescent="0.25">
      <c r="A7323" s="62">
        <v>41106403</v>
      </c>
      <c r="B7323" s="63" t="s">
        <v>1980</v>
      </c>
    </row>
    <row r="7324" spans="1:2" x14ac:dyDescent="0.25">
      <c r="A7324" s="62">
        <v>41106501</v>
      </c>
      <c r="B7324" s="63" t="s">
        <v>9505</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14889</v>
      </c>
    </row>
    <row r="7329" spans="1:2" x14ac:dyDescent="0.25">
      <c r="A7329" s="62">
        <v>41106506</v>
      </c>
      <c r="B7329" s="63" t="s">
        <v>9192</v>
      </c>
    </row>
    <row r="7330" spans="1:2" x14ac:dyDescent="0.25">
      <c r="A7330" s="62">
        <v>41106507</v>
      </c>
      <c r="B7330" s="63" t="s">
        <v>16854</v>
      </c>
    </row>
    <row r="7331" spans="1:2" x14ac:dyDescent="0.25">
      <c r="A7331" s="62">
        <v>41106508</v>
      </c>
      <c r="B7331" s="63" t="s">
        <v>7969</v>
      </c>
    </row>
    <row r="7332" spans="1:2" x14ac:dyDescent="0.25">
      <c r="A7332" s="62">
        <v>41106509</v>
      </c>
      <c r="B7332" s="63" t="s">
        <v>5394</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8326</v>
      </c>
    </row>
    <row r="7338" spans="1:2" x14ac:dyDescent="0.25">
      <c r="A7338" s="62">
        <v>41106515</v>
      </c>
      <c r="B7338" s="63" t="s">
        <v>18555</v>
      </c>
    </row>
    <row r="7339" spans="1:2" x14ac:dyDescent="0.25">
      <c r="A7339" s="62">
        <v>41106601</v>
      </c>
      <c r="B7339" s="63" t="s">
        <v>9009</v>
      </c>
    </row>
    <row r="7340" spans="1:2" x14ac:dyDescent="0.25">
      <c r="A7340" s="62">
        <v>41106602</v>
      </c>
      <c r="B7340" s="63" t="s">
        <v>8700</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16992</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16696</v>
      </c>
    </row>
    <row r="7351" spans="1:2" x14ac:dyDescent="0.25">
      <c r="A7351" s="62">
        <v>41106613</v>
      </c>
      <c r="B7351" s="63" t="s">
        <v>5338</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5042</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16622</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8430</v>
      </c>
    </row>
    <row r="7371" spans="1:2" x14ac:dyDescent="0.25">
      <c r="A7371" s="62">
        <v>41111511</v>
      </c>
      <c r="B7371" s="63" t="s">
        <v>5054</v>
      </c>
    </row>
    <row r="7372" spans="1:2" x14ac:dyDescent="0.25">
      <c r="A7372" s="62">
        <v>41111512</v>
      </c>
      <c r="B7372" s="63" t="s">
        <v>17608</v>
      </c>
    </row>
    <row r="7373" spans="1:2" x14ac:dyDescent="0.25">
      <c r="A7373" s="62">
        <v>41111513</v>
      </c>
      <c r="B7373" s="63" t="s">
        <v>15383</v>
      </c>
    </row>
    <row r="7374" spans="1:2" x14ac:dyDescent="0.25">
      <c r="A7374" s="62">
        <v>41111515</v>
      </c>
      <c r="B7374" s="63" t="s">
        <v>7351</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7592</v>
      </c>
    </row>
    <row r="7379" spans="1:2" x14ac:dyDescent="0.25">
      <c r="A7379" s="62">
        <v>41111603</v>
      </c>
      <c r="B7379" s="63" t="s">
        <v>8575</v>
      </c>
    </row>
    <row r="7380" spans="1:2" x14ac:dyDescent="0.25">
      <c r="A7380" s="62">
        <v>41111604</v>
      </c>
      <c r="B7380" s="63" t="s">
        <v>16213</v>
      </c>
    </row>
    <row r="7381" spans="1:2" x14ac:dyDescent="0.25">
      <c r="A7381" s="62">
        <v>41111605</v>
      </c>
      <c r="B7381" s="63" t="s">
        <v>8713</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13621</v>
      </c>
    </row>
    <row r="7391" spans="1:2" x14ac:dyDescent="0.25">
      <c r="A7391" s="62">
        <v>41111620</v>
      </c>
      <c r="B7391" s="63" t="s">
        <v>10869</v>
      </c>
    </row>
    <row r="7392" spans="1:2" x14ac:dyDescent="0.25">
      <c r="A7392" s="62">
        <v>41111621</v>
      </c>
      <c r="B7392" s="63" t="s">
        <v>18254</v>
      </c>
    </row>
    <row r="7393" spans="1:2" x14ac:dyDescent="0.25">
      <c r="A7393" s="62">
        <v>41111622</v>
      </c>
      <c r="B7393" s="63" t="s">
        <v>3323</v>
      </c>
    </row>
    <row r="7394" spans="1:2" x14ac:dyDescent="0.25">
      <c r="A7394" s="62">
        <v>41111623</v>
      </c>
      <c r="B7394" s="63" t="s">
        <v>16371</v>
      </c>
    </row>
    <row r="7395" spans="1:2" x14ac:dyDescent="0.25">
      <c r="A7395" s="62">
        <v>41111701</v>
      </c>
      <c r="B7395" s="63" t="s">
        <v>13336</v>
      </c>
    </row>
    <row r="7396" spans="1:2" x14ac:dyDescent="0.25">
      <c r="A7396" s="62">
        <v>41111702</v>
      </c>
      <c r="B7396" s="63" t="s">
        <v>8559</v>
      </c>
    </row>
    <row r="7397" spans="1:2" x14ac:dyDescent="0.25">
      <c r="A7397" s="62">
        <v>41111703</v>
      </c>
      <c r="B7397" s="63" t="s">
        <v>10499</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10918</v>
      </c>
    </row>
    <row r="7405" spans="1:2" x14ac:dyDescent="0.25">
      <c r="A7405" s="62">
        <v>41111711</v>
      </c>
      <c r="B7405" s="63" t="s">
        <v>6945</v>
      </c>
    </row>
    <row r="7406" spans="1:2" x14ac:dyDescent="0.25">
      <c r="A7406" s="62">
        <v>41111712</v>
      </c>
      <c r="B7406" s="63" t="s">
        <v>14022</v>
      </c>
    </row>
    <row r="7407" spans="1:2" x14ac:dyDescent="0.25">
      <c r="A7407" s="62">
        <v>41111713</v>
      </c>
      <c r="B7407" s="63" t="s">
        <v>6840</v>
      </c>
    </row>
    <row r="7408" spans="1:2" x14ac:dyDescent="0.25">
      <c r="A7408" s="62">
        <v>41111714</v>
      </c>
      <c r="B7408" s="63" t="s">
        <v>4621</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7873</v>
      </c>
    </row>
    <row r="7413" spans="1:2" x14ac:dyDescent="0.25">
      <c r="A7413" s="62">
        <v>41111719</v>
      </c>
      <c r="B7413" s="63" t="s">
        <v>17054</v>
      </c>
    </row>
    <row r="7414" spans="1:2" x14ac:dyDescent="0.25">
      <c r="A7414" s="62">
        <v>41111720</v>
      </c>
      <c r="B7414" s="63" t="s">
        <v>6697</v>
      </c>
    </row>
    <row r="7415" spans="1:2" x14ac:dyDescent="0.25">
      <c r="A7415" s="62">
        <v>41111721</v>
      </c>
      <c r="B7415" s="63" t="s">
        <v>15707</v>
      </c>
    </row>
    <row r="7416" spans="1:2" x14ac:dyDescent="0.25">
      <c r="A7416" s="62">
        <v>41111722</v>
      </c>
      <c r="B7416" s="63" t="s">
        <v>6001</v>
      </c>
    </row>
    <row r="7417" spans="1:2" x14ac:dyDescent="0.25">
      <c r="A7417" s="62">
        <v>41111723</v>
      </c>
      <c r="B7417" s="63" t="s">
        <v>10445</v>
      </c>
    </row>
    <row r="7418" spans="1:2" x14ac:dyDescent="0.25">
      <c r="A7418" s="62">
        <v>41111724</v>
      </c>
      <c r="B7418" s="63" t="s">
        <v>13498</v>
      </c>
    </row>
    <row r="7419" spans="1:2" x14ac:dyDescent="0.25">
      <c r="A7419" s="62">
        <v>41111725</v>
      </c>
      <c r="B7419" s="63" t="s">
        <v>18080</v>
      </c>
    </row>
    <row r="7420" spans="1:2" x14ac:dyDescent="0.25">
      <c r="A7420" s="62">
        <v>41111726</v>
      </c>
      <c r="B7420" s="63" t="s">
        <v>12744</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3301</v>
      </c>
    </row>
    <row r="7425" spans="1:2" x14ac:dyDescent="0.25">
      <c r="A7425" s="62">
        <v>41111731</v>
      </c>
      <c r="B7425" s="63" t="s">
        <v>13355</v>
      </c>
    </row>
    <row r="7426" spans="1:2" x14ac:dyDescent="0.25">
      <c r="A7426" s="62">
        <v>41111733</v>
      </c>
      <c r="B7426" s="63" t="s">
        <v>13167</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7700</v>
      </c>
    </row>
    <row r="7432" spans="1:2" x14ac:dyDescent="0.25">
      <c r="A7432" s="62">
        <v>41111739</v>
      </c>
      <c r="B7432" s="63" t="s">
        <v>5254</v>
      </c>
    </row>
    <row r="7433" spans="1:2" x14ac:dyDescent="0.25">
      <c r="A7433" s="62">
        <v>41111801</v>
      </c>
      <c r="B7433" s="63" t="s">
        <v>6941</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14405</v>
      </c>
    </row>
    <row r="7442" spans="1:2" x14ac:dyDescent="0.25">
      <c r="A7442" s="62">
        <v>41111901</v>
      </c>
      <c r="B7442" s="63" t="s">
        <v>4641</v>
      </c>
    </row>
    <row r="7443" spans="1:2" x14ac:dyDescent="0.25">
      <c r="A7443" s="62">
        <v>41111902</v>
      </c>
      <c r="B7443" s="63" t="s">
        <v>7553</v>
      </c>
    </row>
    <row r="7444" spans="1:2" x14ac:dyDescent="0.25">
      <c r="A7444" s="62">
        <v>41111903</v>
      </c>
      <c r="B7444" s="63" t="s">
        <v>4352</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2226</v>
      </c>
    </row>
    <row r="7450" spans="1:2" x14ac:dyDescent="0.25">
      <c r="A7450" s="62">
        <v>41111909</v>
      </c>
      <c r="B7450" s="63" t="s">
        <v>14288</v>
      </c>
    </row>
    <row r="7451" spans="1:2" x14ac:dyDescent="0.25">
      <c r="A7451" s="62">
        <v>41111910</v>
      </c>
      <c r="B7451" s="63" t="s">
        <v>8203</v>
      </c>
    </row>
    <row r="7452" spans="1:2" x14ac:dyDescent="0.25">
      <c r="A7452" s="62">
        <v>41111911</v>
      </c>
      <c r="B7452" s="63" t="s">
        <v>14571</v>
      </c>
    </row>
    <row r="7453" spans="1:2" x14ac:dyDescent="0.25">
      <c r="A7453" s="62">
        <v>41111912</v>
      </c>
      <c r="B7453" s="63" t="s">
        <v>2718</v>
      </c>
    </row>
    <row r="7454" spans="1:2" x14ac:dyDescent="0.25">
      <c r="A7454" s="62">
        <v>41111913</v>
      </c>
      <c r="B7454" s="63" t="s">
        <v>5756</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7968</v>
      </c>
    </row>
    <row r="7459" spans="1:2" x14ac:dyDescent="0.25">
      <c r="A7459" s="62">
        <v>41111918</v>
      </c>
      <c r="B7459" s="63" t="s">
        <v>16417</v>
      </c>
    </row>
    <row r="7460" spans="1:2" x14ac:dyDescent="0.25">
      <c r="A7460" s="62">
        <v>41111919</v>
      </c>
      <c r="B7460" s="63" t="s">
        <v>7089</v>
      </c>
    </row>
    <row r="7461" spans="1:2" x14ac:dyDescent="0.25">
      <c r="A7461" s="62">
        <v>41111920</v>
      </c>
      <c r="B7461" s="63" t="s">
        <v>14888</v>
      </c>
    </row>
    <row r="7462" spans="1:2" x14ac:dyDescent="0.25">
      <c r="A7462" s="62">
        <v>41111921</v>
      </c>
      <c r="B7462" s="63" t="s">
        <v>5946</v>
      </c>
    </row>
    <row r="7463" spans="1:2" x14ac:dyDescent="0.25">
      <c r="A7463" s="62">
        <v>41111922</v>
      </c>
      <c r="B7463" s="63" t="s">
        <v>17647</v>
      </c>
    </row>
    <row r="7464" spans="1:2" x14ac:dyDescent="0.25">
      <c r="A7464" s="62">
        <v>41111923</v>
      </c>
      <c r="B7464" s="63" t="s">
        <v>10525</v>
      </c>
    </row>
    <row r="7465" spans="1:2" x14ac:dyDescent="0.25">
      <c r="A7465" s="62">
        <v>41111924</v>
      </c>
      <c r="B7465" s="63" t="s">
        <v>5377</v>
      </c>
    </row>
    <row r="7466" spans="1:2" x14ac:dyDescent="0.25">
      <c r="A7466" s="62">
        <v>41111926</v>
      </c>
      <c r="B7466" s="63" t="s">
        <v>8142</v>
      </c>
    </row>
    <row r="7467" spans="1:2" x14ac:dyDescent="0.25">
      <c r="A7467" s="62">
        <v>41111927</v>
      </c>
      <c r="B7467" s="63" t="s">
        <v>6182</v>
      </c>
    </row>
    <row r="7468" spans="1:2" x14ac:dyDescent="0.25">
      <c r="A7468" s="62">
        <v>41111928</v>
      </c>
      <c r="B7468" s="63" t="s">
        <v>3862</v>
      </c>
    </row>
    <row r="7469" spans="1:2" x14ac:dyDescent="0.25">
      <c r="A7469" s="62">
        <v>41111929</v>
      </c>
      <c r="B7469" s="63" t="s">
        <v>9953</v>
      </c>
    </row>
    <row r="7470" spans="1:2" x14ac:dyDescent="0.25">
      <c r="A7470" s="62">
        <v>41111930</v>
      </c>
      <c r="B7470" s="63" t="s">
        <v>7975</v>
      </c>
    </row>
    <row r="7471" spans="1:2" x14ac:dyDescent="0.25">
      <c r="A7471" s="62">
        <v>41111931</v>
      </c>
      <c r="B7471" s="63" t="s">
        <v>15680</v>
      </c>
    </row>
    <row r="7472" spans="1:2" x14ac:dyDescent="0.25">
      <c r="A7472" s="62">
        <v>41111932</v>
      </c>
      <c r="B7472" s="63" t="s">
        <v>3969</v>
      </c>
    </row>
    <row r="7473" spans="1:2" x14ac:dyDescent="0.25">
      <c r="A7473" s="62">
        <v>41111933</v>
      </c>
      <c r="B7473" s="63" t="s">
        <v>7686</v>
      </c>
    </row>
    <row r="7474" spans="1:2" x14ac:dyDescent="0.25">
      <c r="A7474" s="62">
        <v>41111934</v>
      </c>
      <c r="B7474" s="63" t="s">
        <v>7076</v>
      </c>
    </row>
    <row r="7475" spans="1:2" x14ac:dyDescent="0.25">
      <c r="A7475" s="62">
        <v>41111935</v>
      </c>
      <c r="B7475" s="63" t="s">
        <v>4338</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3203</v>
      </c>
    </row>
    <row r="7482" spans="1:2" x14ac:dyDescent="0.25">
      <c r="A7482" s="62">
        <v>41111942</v>
      </c>
      <c r="B7482" s="63" t="s">
        <v>3750</v>
      </c>
    </row>
    <row r="7483" spans="1:2" x14ac:dyDescent="0.25">
      <c r="A7483" s="62">
        <v>41111943</v>
      </c>
      <c r="B7483" s="63" t="s">
        <v>12877</v>
      </c>
    </row>
    <row r="7484" spans="1:2" x14ac:dyDescent="0.25">
      <c r="A7484" s="62">
        <v>41111944</v>
      </c>
      <c r="B7484" s="63" t="s">
        <v>5549</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13344</v>
      </c>
    </row>
    <row r="7494" spans="1:2" x14ac:dyDescent="0.25">
      <c r="A7494" s="62">
        <v>41112107</v>
      </c>
      <c r="B7494" s="63" t="s">
        <v>6928</v>
      </c>
    </row>
    <row r="7495" spans="1:2" x14ac:dyDescent="0.25">
      <c r="A7495" s="62">
        <v>41112108</v>
      </c>
      <c r="B7495" s="63" t="s">
        <v>14356</v>
      </c>
    </row>
    <row r="7496" spans="1:2" x14ac:dyDescent="0.25">
      <c r="A7496" s="62">
        <v>41112201</v>
      </c>
      <c r="B7496" s="63" t="s">
        <v>2296</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5585</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11800</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10280</v>
      </c>
    </row>
    <row r="7526" spans="1:2" x14ac:dyDescent="0.25">
      <c r="A7526" s="62">
        <v>41112407</v>
      </c>
      <c r="B7526" s="63" t="s">
        <v>5107</v>
      </c>
    </row>
    <row r="7527" spans="1:2" x14ac:dyDescent="0.25">
      <c r="A7527" s="62">
        <v>41112408</v>
      </c>
      <c r="B7527" s="63" t="s">
        <v>1010</v>
      </c>
    </row>
    <row r="7528" spans="1:2" x14ac:dyDescent="0.25">
      <c r="A7528" s="62">
        <v>41112409</v>
      </c>
      <c r="B7528" s="63" t="s">
        <v>17047</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3411</v>
      </c>
    </row>
    <row r="7533" spans="1:2" x14ac:dyDescent="0.25">
      <c r="A7533" s="62">
        <v>41112503</v>
      </c>
      <c r="B7533" s="63" t="s">
        <v>10787</v>
      </c>
    </row>
    <row r="7534" spans="1:2" x14ac:dyDescent="0.25">
      <c r="A7534" s="62">
        <v>41112504</v>
      </c>
      <c r="B7534" s="63" t="s">
        <v>5690</v>
      </c>
    </row>
    <row r="7535" spans="1:2" x14ac:dyDescent="0.25">
      <c r="A7535" s="62">
        <v>41112505</v>
      </c>
      <c r="B7535" s="63" t="s">
        <v>15168</v>
      </c>
    </row>
    <row r="7536" spans="1:2" x14ac:dyDescent="0.25">
      <c r="A7536" s="62">
        <v>41112506</v>
      </c>
      <c r="B7536" s="63" t="s">
        <v>13960</v>
      </c>
    </row>
    <row r="7537" spans="1:2" x14ac:dyDescent="0.25">
      <c r="A7537" s="62">
        <v>41112508</v>
      </c>
      <c r="B7537" s="63" t="s">
        <v>17975</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14024</v>
      </c>
    </row>
    <row r="7550" spans="1:2" x14ac:dyDescent="0.25">
      <c r="A7550" s="62">
        <v>41112801</v>
      </c>
      <c r="B7550" s="63" t="s">
        <v>14882</v>
      </c>
    </row>
    <row r="7551" spans="1:2" x14ac:dyDescent="0.25">
      <c r="A7551" s="62">
        <v>41112802</v>
      </c>
      <c r="B7551" s="63" t="s">
        <v>2962</v>
      </c>
    </row>
    <row r="7552" spans="1:2" x14ac:dyDescent="0.25">
      <c r="A7552" s="62">
        <v>41112803</v>
      </c>
      <c r="B7552" s="63" t="s">
        <v>17327</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13574</v>
      </c>
    </row>
    <row r="7558" spans="1:2" x14ac:dyDescent="0.25">
      <c r="A7558" s="62">
        <v>41113002</v>
      </c>
      <c r="B7558" s="63" t="s">
        <v>2228</v>
      </c>
    </row>
    <row r="7559" spans="1:2" x14ac:dyDescent="0.25">
      <c r="A7559" s="62">
        <v>41113003</v>
      </c>
      <c r="B7559" s="63" t="s">
        <v>6063</v>
      </c>
    </row>
    <row r="7560" spans="1:2" x14ac:dyDescent="0.25">
      <c r="A7560" s="62">
        <v>41113004</v>
      </c>
      <c r="B7560" s="63" t="s">
        <v>11599</v>
      </c>
    </row>
    <row r="7561" spans="1:2" x14ac:dyDescent="0.25">
      <c r="A7561" s="62">
        <v>41113005</v>
      </c>
      <c r="B7561" s="63" t="s">
        <v>2234</v>
      </c>
    </row>
    <row r="7562" spans="1:2" x14ac:dyDescent="0.25">
      <c r="A7562" s="62">
        <v>41113006</v>
      </c>
      <c r="B7562" s="63" t="s">
        <v>9560</v>
      </c>
    </row>
    <row r="7563" spans="1:2" x14ac:dyDescent="0.25">
      <c r="A7563" s="62">
        <v>41113007</v>
      </c>
      <c r="B7563" s="63" t="s">
        <v>9057</v>
      </c>
    </row>
    <row r="7564" spans="1:2" x14ac:dyDescent="0.25">
      <c r="A7564" s="62">
        <v>41113008</v>
      </c>
      <c r="B7564" s="63" t="s">
        <v>14532</v>
      </c>
    </row>
    <row r="7565" spans="1:2" x14ac:dyDescent="0.25">
      <c r="A7565" s="62">
        <v>41113009</v>
      </c>
      <c r="B7565" s="63" t="s">
        <v>15186</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8274</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16636</v>
      </c>
    </row>
    <row r="7575" spans="1:2" x14ac:dyDescent="0.25">
      <c r="A7575" s="62">
        <v>41113033</v>
      </c>
      <c r="B7575" s="63" t="s">
        <v>14923</v>
      </c>
    </row>
    <row r="7576" spans="1:2" x14ac:dyDescent="0.25">
      <c r="A7576" s="62">
        <v>41113034</v>
      </c>
      <c r="B7576" s="63" t="s">
        <v>18395</v>
      </c>
    </row>
    <row r="7577" spans="1:2" x14ac:dyDescent="0.25">
      <c r="A7577" s="62">
        <v>41113035</v>
      </c>
      <c r="B7577" s="63" t="s">
        <v>11679</v>
      </c>
    </row>
    <row r="7578" spans="1:2" x14ac:dyDescent="0.25">
      <c r="A7578" s="62">
        <v>41113036</v>
      </c>
      <c r="B7578" s="63" t="s">
        <v>16429</v>
      </c>
    </row>
    <row r="7579" spans="1:2" x14ac:dyDescent="0.25">
      <c r="A7579" s="62">
        <v>41113037</v>
      </c>
      <c r="B7579" s="63" t="s">
        <v>8231</v>
      </c>
    </row>
    <row r="7580" spans="1:2" x14ac:dyDescent="0.25">
      <c r="A7580" s="62">
        <v>41113101</v>
      </c>
      <c r="B7580" s="63" t="s">
        <v>4193</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16295</v>
      </c>
    </row>
    <row r="7587" spans="1:2" x14ac:dyDescent="0.25">
      <c r="A7587" s="62">
        <v>41113108</v>
      </c>
      <c r="B7587" s="63" t="s">
        <v>7301</v>
      </c>
    </row>
    <row r="7588" spans="1:2" x14ac:dyDescent="0.25">
      <c r="A7588" s="62">
        <v>41113109</v>
      </c>
      <c r="B7588" s="63" t="s">
        <v>12907</v>
      </c>
    </row>
    <row r="7589" spans="1:2" x14ac:dyDescent="0.25">
      <c r="A7589" s="62">
        <v>41113110</v>
      </c>
      <c r="B7589" s="63" t="s">
        <v>5336</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4332</v>
      </c>
    </row>
    <row r="7597" spans="1:2" x14ac:dyDescent="0.25">
      <c r="A7597" s="62">
        <v>41113118</v>
      </c>
      <c r="B7597" s="63" t="s">
        <v>7300</v>
      </c>
    </row>
    <row r="7598" spans="1:2" x14ac:dyDescent="0.25">
      <c r="A7598" s="62">
        <v>41113119</v>
      </c>
      <c r="B7598" s="63" t="s">
        <v>502</v>
      </c>
    </row>
    <row r="7599" spans="1:2" x14ac:dyDescent="0.25">
      <c r="A7599" s="62">
        <v>41113301</v>
      </c>
      <c r="B7599" s="63" t="s">
        <v>10152</v>
      </c>
    </row>
    <row r="7600" spans="1:2" x14ac:dyDescent="0.25">
      <c r="A7600" s="62">
        <v>41113302</v>
      </c>
      <c r="B7600" s="63" t="s">
        <v>8490</v>
      </c>
    </row>
    <row r="7601" spans="1:2" x14ac:dyDescent="0.25">
      <c r="A7601" s="62">
        <v>41113304</v>
      </c>
      <c r="B7601" s="63" t="s">
        <v>14412</v>
      </c>
    </row>
    <row r="7602" spans="1:2" x14ac:dyDescent="0.25">
      <c r="A7602" s="62">
        <v>41113305</v>
      </c>
      <c r="B7602" s="63" t="s">
        <v>9684</v>
      </c>
    </row>
    <row r="7603" spans="1:2" x14ac:dyDescent="0.25">
      <c r="A7603" s="62">
        <v>41113306</v>
      </c>
      <c r="B7603" s="63" t="s">
        <v>5116</v>
      </c>
    </row>
    <row r="7604" spans="1:2" x14ac:dyDescent="0.25">
      <c r="A7604" s="62">
        <v>41113308</v>
      </c>
      <c r="B7604" s="63" t="s">
        <v>3424</v>
      </c>
    </row>
    <row r="7605" spans="1:2" x14ac:dyDescent="0.25">
      <c r="A7605" s="62">
        <v>41113309</v>
      </c>
      <c r="B7605" s="63" t="s">
        <v>17005</v>
      </c>
    </row>
    <row r="7606" spans="1:2" x14ac:dyDescent="0.25">
      <c r="A7606" s="62">
        <v>41113310</v>
      </c>
      <c r="B7606" s="63" t="s">
        <v>9858</v>
      </c>
    </row>
    <row r="7607" spans="1:2" x14ac:dyDescent="0.25">
      <c r="A7607" s="62">
        <v>41113311</v>
      </c>
      <c r="B7607" s="63" t="s">
        <v>16624</v>
      </c>
    </row>
    <row r="7608" spans="1:2" x14ac:dyDescent="0.25">
      <c r="A7608" s="62">
        <v>41113312</v>
      </c>
      <c r="B7608" s="63" t="s">
        <v>12276</v>
      </c>
    </row>
    <row r="7609" spans="1:2" x14ac:dyDescent="0.25">
      <c r="A7609" s="62">
        <v>41113313</v>
      </c>
      <c r="B7609" s="63" t="s">
        <v>6199</v>
      </c>
    </row>
    <row r="7610" spans="1:2" x14ac:dyDescent="0.25">
      <c r="A7610" s="62">
        <v>41113314</v>
      </c>
      <c r="B7610" s="63" t="s">
        <v>4411</v>
      </c>
    </row>
    <row r="7611" spans="1:2" x14ac:dyDescent="0.25">
      <c r="A7611" s="62">
        <v>41113315</v>
      </c>
      <c r="B7611" s="63" t="s">
        <v>7108</v>
      </c>
    </row>
    <row r="7612" spans="1:2" x14ac:dyDescent="0.25">
      <c r="A7612" s="62">
        <v>41113316</v>
      </c>
      <c r="B7612" s="63" t="s">
        <v>16991</v>
      </c>
    </row>
    <row r="7613" spans="1:2" x14ac:dyDescent="0.25">
      <c r="A7613" s="62">
        <v>41113318</v>
      </c>
      <c r="B7613" s="63" t="s">
        <v>14270</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6834</v>
      </c>
    </row>
    <row r="7623" spans="1:2" x14ac:dyDescent="0.25">
      <c r="A7623" s="62">
        <v>41113405</v>
      </c>
      <c r="B7623" s="63" t="s">
        <v>18583</v>
      </c>
    </row>
    <row r="7624" spans="1:2" x14ac:dyDescent="0.25">
      <c r="A7624" s="62">
        <v>41113406</v>
      </c>
      <c r="B7624" s="63" t="s">
        <v>1887</v>
      </c>
    </row>
    <row r="7625" spans="1:2" x14ac:dyDescent="0.25">
      <c r="A7625" s="62">
        <v>41113407</v>
      </c>
      <c r="B7625" s="63" t="s">
        <v>5428</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13583</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14081</v>
      </c>
    </row>
    <row r="7638" spans="1:2" x14ac:dyDescent="0.25">
      <c r="A7638" s="62">
        <v>41113615</v>
      </c>
      <c r="B7638" s="63" t="s">
        <v>3047</v>
      </c>
    </row>
    <row r="7639" spans="1:2" x14ac:dyDescent="0.25">
      <c r="A7639" s="62">
        <v>41113616</v>
      </c>
      <c r="B7639" s="63" t="s">
        <v>8100</v>
      </c>
    </row>
    <row r="7640" spans="1:2" x14ac:dyDescent="0.25">
      <c r="A7640" s="62">
        <v>41113617</v>
      </c>
      <c r="B7640" s="63" t="s">
        <v>7749</v>
      </c>
    </row>
    <row r="7641" spans="1:2" x14ac:dyDescent="0.25">
      <c r="A7641" s="62">
        <v>41113618</v>
      </c>
      <c r="B7641" s="63" t="s">
        <v>14163</v>
      </c>
    </row>
    <row r="7642" spans="1:2" x14ac:dyDescent="0.25">
      <c r="A7642" s="62">
        <v>41113619</v>
      </c>
      <c r="B7642" s="63" t="s">
        <v>449</v>
      </c>
    </row>
    <row r="7643" spans="1:2" x14ac:dyDescent="0.25">
      <c r="A7643" s="62">
        <v>41113620</v>
      </c>
      <c r="B7643" s="63" t="s">
        <v>9503</v>
      </c>
    </row>
    <row r="7644" spans="1:2" x14ac:dyDescent="0.25">
      <c r="A7644" s="62">
        <v>41113621</v>
      </c>
      <c r="B7644" s="63" t="s">
        <v>4647</v>
      </c>
    </row>
    <row r="7645" spans="1:2" x14ac:dyDescent="0.25">
      <c r="A7645" s="62">
        <v>41113622</v>
      </c>
      <c r="B7645" s="63" t="s">
        <v>16409</v>
      </c>
    </row>
    <row r="7646" spans="1:2" x14ac:dyDescent="0.25">
      <c r="A7646" s="62">
        <v>41113623</v>
      </c>
      <c r="B7646" s="63" t="s">
        <v>17137</v>
      </c>
    </row>
    <row r="7647" spans="1:2" x14ac:dyDescent="0.25">
      <c r="A7647" s="62">
        <v>41113624</v>
      </c>
      <c r="B7647" s="63" t="s">
        <v>10274</v>
      </c>
    </row>
    <row r="7648" spans="1:2" x14ac:dyDescent="0.25">
      <c r="A7648" s="62">
        <v>41113625</v>
      </c>
      <c r="B7648" s="63" t="s">
        <v>16672</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3315</v>
      </c>
    </row>
    <row r="7653" spans="1:2" x14ac:dyDescent="0.25">
      <c r="A7653" s="62">
        <v>41113630</v>
      </c>
      <c r="B7653" s="63" t="s">
        <v>3820</v>
      </c>
    </row>
    <row r="7654" spans="1:2" x14ac:dyDescent="0.25">
      <c r="A7654" s="62">
        <v>41113631</v>
      </c>
      <c r="B7654" s="63" t="s">
        <v>10939</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11357</v>
      </c>
    </row>
    <row r="7660" spans="1:2" x14ac:dyDescent="0.25">
      <c r="A7660" s="62">
        <v>41113637</v>
      </c>
      <c r="B7660" s="63" t="s">
        <v>5733</v>
      </c>
    </row>
    <row r="7661" spans="1:2" x14ac:dyDescent="0.25">
      <c r="A7661" s="62">
        <v>41113638</v>
      </c>
      <c r="B7661" s="63" t="s">
        <v>18210</v>
      </c>
    </row>
    <row r="7662" spans="1:2" x14ac:dyDescent="0.25">
      <c r="A7662" s="62">
        <v>41113639</v>
      </c>
      <c r="B7662" s="63" t="s">
        <v>5674</v>
      </c>
    </row>
    <row r="7663" spans="1:2" x14ac:dyDescent="0.25">
      <c r="A7663" s="62">
        <v>41113640</v>
      </c>
      <c r="B7663" s="63" t="s">
        <v>10252</v>
      </c>
    </row>
    <row r="7664" spans="1:2" x14ac:dyDescent="0.25">
      <c r="A7664" s="62">
        <v>41113641</v>
      </c>
      <c r="B7664" s="63" t="s">
        <v>14188</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5238</v>
      </c>
    </row>
    <row r="7669" spans="1:2" x14ac:dyDescent="0.25">
      <c r="A7669" s="62">
        <v>41113646</v>
      </c>
      <c r="B7669" s="63" t="s">
        <v>13551</v>
      </c>
    </row>
    <row r="7670" spans="1:2" x14ac:dyDescent="0.25">
      <c r="A7670" s="62">
        <v>41113647</v>
      </c>
      <c r="B7670" s="63" t="s">
        <v>11291</v>
      </c>
    </row>
    <row r="7671" spans="1:2" x14ac:dyDescent="0.25">
      <c r="A7671" s="62">
        <v>41113648</v>
      </c>
      <c r="B7671" s="63" t="s">
        <v>14369</v>
      </c>
    </row>
    <row r="7672" spans="1:2" x14ac:dyDescent="0.25">
      <c r="A7672" s="62">
        <v>41113701</v>
      </c>
      <c r="B7672" s="63" t="s">
        <v>1050</v>
      </c>
    </row>
    <row r="7673" spans="1:2" x14ac:dyDescent="0.25">
      <c r="A7673" s="62">
        <v>41113702</v>
      </c>
      <c r="B7673" s="63" t="s">
        <v>15673</v>
      </c>
    </row>
    <row r="7674" spans="1:2" x14ac:dyDescent="0.25">
      <c r="A7674" s="62">
        <v>41113703</v>
      </c>
      <c r="B7674" s="63" t="s">
        <v>8998</v>
      </c>
    </row>
    <row r="7675" spans="1:2" x14ac:dyDescent="0.25">
      <c r="A7675" s="62">
        <v>41113704</v>
      </c>
      <c r="B7675" s="63" t="s">
        <v>9954</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14424</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6705</v>
      </c>
    </row>
    <row r="7694" spans="1:2" x14ac:dyDescent="0.25">
      <c r="A7694" s="62">
        <v>41113805</v>
      </c>
      <c r="B7694" s="63" t="s">
        <v>4610</v>
      </c>
    </row>
    <row r="7695" spans="1:2" x14ac:dyDescent="0.25">
      <c r="A7695" s="62">
        <v>41113806</v>
      </c>
      <c r="B7695" s="63" t="s">
        <v>9099</v>
      </c>
    </row>
    <row r="7696" spans="1:2" x14ac:dyDescent="0.25">
      <c r="A7696" s="62">
        <v>41113807</v>
      </c>
      <c r="B7696" s="63" t="s">
        <v>10230</v>
      </c>
    </row>
    <row r="7697" spans="1:2" x14ac:dyDescent="0.25">
      <c r="A7697" s="62">
        <v>41113808</v>
      </c>
      <c r="B7697" s="63" t="s">
        <v>14337</v>
      </c>
    </row>
    <row r="7698" spans="1:2" x14ac:dyDescent="0.25">
      <c r="A7698" s="62">
        <v>41113901</v>
      </c>
      <c r="B7698" s="63" t="s">
        <v>10808</v>
      </c>
    </row>
    <row r="7699" spans="1:2" x14ac:dyDescent="0.25">
      <c r="A7699" s="62">
        <v>41113902</v>
      </c>
      <c r="B7699" s="63" t="s">
        <v>9169</v>
      </c>
    </row>
    <row r="7700" spans="1:2" x14ac:dyDescent="0.25">
      <c r="A7700" s="62">
        <v>41113903</v>
      </c>
      <c r="B7700" s="63" t="s">
        <v>5494</v>
      </c>
    </row>
    <row r="7701" spans="1:2" x14ac:dyDescent="0.25">
      <c r="A7701" s="62">
        <v>41113904</v>
      </c>
      <c r="B7701" s="63" t="s">
        <v>5813</v>
      </c>
    </row>
    <row r="7702" spans="1:2" x14ac:dyDescent="0.25">
      <c r="A7702" s="62">
        <v>41113905</v>
      </c>
      <c r="B7702" s="63" t="s">
        <v>17656</v>
      </c>
    </row>
    <row r="7703" spans="1:2" x14ac:dyDescent="0.25">
      <c r="A7703" s="62">
        <v>41113906</v>
      </c>
      <c r="B7703" s="63" t="s">
        <v>9070</v>
      </c>
    </row>
    <row r="7704" spans="1:2" x14ac:dyDescent="0.25">
      <c r="A7704" s="62">
        <v>41113907</v>
      </c>
      <c r="B7704" s="63" t="s">
        <v>2912</v>
      </c>
    </row>
    <row r="7705" spans="1:2" x14ac:dyDescent="0.25">
      <c r="A7705" s="62">
        <v>41113908</v>
      </c>
      <c r="B7705" s="63" t="s">
        <v>17694</v>
      </c>
    </row>
    <row r="7706" spans="1:2" x14ac:dyDescent="0.25">
      <c r="A7706" s="62">
        <v>41113909</v>
      </c>
      <c r="B7706" s="63" t="s">
        <v>7445</v>
      </c>
    </row>
    <row r="7707" spans="1:2" x14ac:dyDescent="0.25">
      <c r="A7707" s="62">
        <v>41113910</v>
      </c>
      <c r="B7707" s="63" t="s">
        <v>13308</v>
      </c>
    </row>
    <row r="7708" spans="1:2" x14ac:dyDescent="0.25">
      <c r="A7708" s="62">
        <v>41114001</v>
      </c>
      <c r="B7708" s="63" t="s">
        <v>10517</v>
      </c>
    </row>
    <row r="7709" spans="1:2" x14ac:dyDescent="0.25">
      <c r="A7709" s="62">
        <v>41114102</v>
      </c>
      <c r="B7709" s="63" t="s">
        <v>4669</v>
      </c>
    </row>
    <row r="7710" spans="1:2" x14ac:dyDescent="0.25">
      <c r="A7710" s="62">
        <v>41114103</v>
      </c>
      <c r="B7710" s="63" t="s">
        <v>14124</v>
      </c>
    </row>
    <row r="7711" spans="1:2" x14ac:dyDescent="0.25">
      <c r="A7711" s="62">
        <v>41114104</v>
      </c>
      <c r="B7711" s="63" t="s">
        <v>8196</v>
      </c>
    </row>
    <row r="7712" spans="1:2" x14ac:dyDescent="0.25">
      <c r="A7712" s="62">
        <v>41114105</v>
      </c>
      <c r="B7712" s="63" t="s">
        <v>5920</v>
      </c>
    </row>
    <row r="7713" spans="1:2" x14ac:dyDescent="0.25">
      <c r="A7713" s="62">
        <v>41114106</v>
      </c>
      <c r="B7713" s="63" t="s">
        <v>14595</v>
      </c>
    </row>
    <row r="7714" spans="1:2" x14ac:dyDescent="0.25">
      <c r="A7714" s="62">
        <v>41114107</v>
      </c>
      <c r="B7714" s="63" t="s">
        <v>3103</v>
      </c>
    </row>
    <row r="7715" spans="1:2" x14ac:dyDescent="0.25">
      <c r="A7715" s="62">
        <v>41114108</v>
      </c>
      <c r="B7715" s="63" t="s">
        <v>17338</v>
      </c>
    </row>
    <row r="7716" spans="1:2" x14ac:dyDescent="0.25">
      <c r="A7716" s="62">
        <v>41114201</v>
      </c>
      <c r="B7716" s="63" t="s">
        <v>8291</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8589</v>
      </c>
    </row>
    <row r="7721" spans="1:2" x14ac:dyDescent="0.25">
      <c r="A7721" s="62">
        <v>41114206</v>
      </c>
      <c r="B7721" s="63" t="s">
        <v>11622</v>
      </c>
    </row>
    <row r="7722" spans="1:2" x14ac:dyDescent="0.25">
      <c r="A7722" s="62">
        <v>41114301</v>
      </c>
      <c r="B7722" s="63" t="s">
        <v>4210</v>
      </c>
    </row>
    <row r="7723" spans="1:2" x14ac:dyDescent="0.25">
      <c r="A7723" s="62">
        <v>41114302</v>
      </c>
      <c r="B7723" s="63" t="s">
        <v>17423</v>
      </c>
    </row>
    <row r="7724" spans="1:2" x14ac:dyDescent="0.25">
      <c r="A7724" s="62">
        <v>41114303</v>
      </c>
      <c r="B7724" s="63" t="s">
        <v>15567</v>
      </c>
    </row>
    <row r="7725" spans="1:2" x14ac:dyDescent="0.25">
      <c r="A7725" s="62">
        <v>41114401</v>
      </c>
      <c r="B7725" s="63" t="s">
        <v>10979</v>
      </c>
    </row>
    <row r="7726" spans="1:2" x14ac:dyDescent="0.25">
      <c r="A7726" s="62">
        <v>41114402</v>
      </c>
      <c r="B7726" s="63" t="s">
        <v>14806</v>
      </c>
    </row>
    <row r="7727" spans="1:2" x14ac:dyDescent="0.25">
      <c r="A7727" s="62">
        <v>41114403</v>
      </c>
      <c r="B7727" s="63" t="s">
        <v>15623</v>
      </c>
    </row>
    <row r="7728" spans="1:2" x14ac:dyDescent="0.25">
      <c r="A7728" s="62">
        <v>41114404</v>
      </c>
      <c r="B7728" s="63" t="s">
        <v>226</v>
      </c>
    </row>
    <row r="7729" spans="1:2" x14ac:dyDescent="0.25">
      <c r="A7729" s="62">
        <v>41114405</v>
      </c>
      <c r="B7729" s="63" t="s">
        <v>9171</v>
      </c>
    </row>
    <row r="7730" spans="1:2" x14ac:dyDescent="0.25">
      <c r="A7730" s="62">
        <v>41114406</v>
      </c>
      <c r="B7730" s="63" t="s">
        <v>16165</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8821</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4691</v>
      </c>
    </row>
    <row r="7742" spans="1:2" x14ac:dyDescent="0.25">
      <c r="A7742" s="62">
        <v>41114507</v>
      </c>
      <c r="B7742" s="63" t="s">
        <v>18778</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10373</v>
      </c>
    </row>
    <row r="7748" spans="1:2" x14ac:dyDescent="0.25">
      <c r="A7748" s="62">
        <v>41114603</v>
      </c>
      <c r="B7748" s="63" t="s">
        <v>4358</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5629</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2438</v>
      </c>
    </row>
    <row r="7759" spans="1:2" x14ac:dyDescent="0.25">
      <c r="A7759" s="62">
        <v>41114614</v>
      </c>
      <c r="B7759" s="63" t="s">
        <v>5652</v>
      </c>
    </row>
    <row r="7760" spans="1:2" x14ac:dyDescent="0.25">
      <c r="A7760" s="62">
        <v>41114615</v>
      </c>
      <c r="B7760" s="63" t="s">
        <v>14800</v>
      </c>
    </row>
    <row r="7761" spans="1:2" x14ac:dyDescent="0.25">
      <c r="A7761" s="62">
        <v>41114616</v>
      </c>
      <c r="B7761" s="63" t="s">
        <v>8535</v>
      </c>
    </row>
    <row r="7762" spans="1:2" x14ac:dyDescent="0.25">
      <c r="A7762" s="62">
        <v>41114617</v>
      </c>
      <c r="B7762" s="63" t="s">
        <v>5649</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14951</v>
      </c>
    </row>
    <row r="7781" spans="1:2" x14ac:dyDescent="0.25">
      <c r="A7781" s="62">
        <v>41115101</v>
      </c>
      <c r="B7781" s="63" t="s">
        <v>10182</v>
      </c>
    </row>
    <row r="7782" spans="1:2" x14ac:dyDescent="0.25">
      <c r="A7782" s="62">
        <v>41115201</v>
      </c>
      <c r="B7782" s="63" t="s">
        <v>4024</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4783</v>
      </c>
    </row>
    <row r="7790" spans="1:2" x14ac:dyDescent="0.25">
      <c r="A7790" s="62">
        <v>41115307</v>
      </c>
      <c r="B7790" s="63" t="s">
        <v>11740</v>
      </c>
    </row>
    <row r="7791" spans="1:2" x14ac:dyDescent="0.25">
      <c r="A7791" s="62">
        <v>41115308</v>
      </c>
      <c r="B7791" s="63" t="s">
        <v>5628</v>
      </c>
    </row>
    <row r="7792" spans="1:2" x14ac:dyDescent="0.25">
      <c r="A7792" s="62">
        <v>41115309</v>
      </c>
      <c r="B7792" s="63" t="s">
        <v>11784</v>
      </c>
    </row>
    <row r="7793" spans="1:2" x14ac:dyDescent="0.25">
      <c r="A7793" s="62">
        <v>41115310</v>
      </c>
      <c r="B7793" s="63" t="s">
        <v>6816</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2842</v>
      </c>
    </row>
    <row r="7798" spans="1:2" x14ac:dyDescent="0.25">
      <c r="A7798" s="62">
        <v>41115315</v>
      </c>
      <c r="B7798" s="63" t="s">
        <v>14491</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3209</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11629</v>
      </c>
    </row>
    <row r="7830" spans="1:2" x14ac:dyDescent="0.25">
      <c r="A7830" s="62">
        <v>41115609</v>
      </c>
      <c r="B7830" s="63" t="s">
        <v>13743</v>
      </c>
    </row>
    <row r="7831" spans="1:2" x14ac:dyDescent="0.25">
      <c r="A7831" s="62">
        <v>41115610</v>
      </c>
      <c r="B7831" s="63" t="s">
        <v>12986</v>
      </c>
    </row>
    <row r="7832" spans="1:2" x14ac:dyDescent="0.25">
      <c r="A7832" s="62">
        <v>41115611</v>
      </c>
      <c r="B7832" s="63" t="s">
        <v>13812</v>
      </c>
    </row>
    <row r="7833" spans="1:2" x14ac:dyDescent="0.25">
      <c r="A7833" s="62">
        <v>41115612</v>
      </c>
      <c r="B7833" s="63" t="s">
        <v>88</v>
      </c>
    </row>
    <row r="7834" spans="1:2" x14ac:dyDescent="0.25">
      <c r="A7834" s="62">
        <v>41115613</v>
      </c>
      <c r="B7834" s="63" t="s">
        <v>10154</v>
      </c>
    </row>
    <row r="7835" spans="1:2" x14ac:dyDescent="0.25">
      <c r="A7835" s="62">
        <v>41115614</v>
      </c>
      <c r="B7835" s="63" t="s">
        <v>8329</v>
      </c>
    </row>
    <row r="7836" spans="1:2" x14ac:dyDescent="0.25">
      <c r="A7836" s="62">
        <v>41115701</v>
      </c>
      <c r="B7836" s="63" t="s">
        <v>2661</v>
      </c>
    </row>
    <row r="7837" spans="1:2" x14ac:dyDescent="0.25">
      <c r="A7837" s="62">
        <v>41115702</v>
      </c>
      <c r="B7837" s="63" t="s">
        <v>2741</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4937</v>
      </c>
    </row>
    <row r="7844" spans="1:2" x14ac:dyDescent="0.25">
      <c r="A7844" s="62">
        <v>41115709</v>
      </c>
      <c r="B7844" s="63" t="s">
        <v>2263</v>
      </c>
    </row>
    <row r="7845" spans="1:2" x14ac:dyDescent="0.25">
      <c r="A7845" s="62">
        <v>41115710</v>
      </c>
      <c r="B7845" s="63" t="s">
        <v>10921</v>
      </c>
    </row>
    <row r="7846" spans="1:2" x14ac:dyDescent="0.25">
      <c r="A7846" s="62">
        <v>41115711</v>
      </c>
      <c r="B7846" s="63" t="s">
        <v>5495</v>
      </c>
    </row>
    <row r="7847" spans="1:2" x14ac:dyDescent="0.25">
      <c r="A7847" s="62">
        <v>41115712</v>
      </c>
      <c r="B7847" s="63" t="s">
        <v>16738</v>
      </c>
    </row>
    <row r="7848" spans="1:2" x14ac:dyDescent="0.25">
      <c r="A7848" s="62">
        <v>41115713</v>
      </c>
      <c r="B7848" s="63" t="s">
        <v>5310</v>
      </c>
    </row>
    <row r="7849" spans="1:2" x14ac:dyDescent="0.25">
      <c r="A7849" s="62">
        <v>41115714</v>
      </c>
      <c r="B7849" s="63" t="s">
        <v>5833</v>
      </c>
    </row>
    <row r="7850" spans="1:2" x14ac:dyDescent="0.25">
      <c r="A7850" s="62">
        <v>41115715</v>
      </c>
      <c r="B7850" s="63" t="s">
        <v>2894</v>
      </c>
    </row>
    <row r="7851" spans="1:2" x14ac:dyDescent="0.25">
      <c r="A7851" s="62">
        <v>41115716</v>
      </c>
      <c r="B7851" s="63" t="s">
        <v>8701</v>
      </c>
    </row>
    <row r="7852" spans="1:2" x14ac:dyDescent="0.25">
      <c r="A7852" s="62">
        <v>41115717</v>
      </c>
      <c r="B7852" s="63" t="s">
        <v>4773</v>
      </c>
    </row>
    <row r="7853" spans="1:2" x14ac:dyDescent="0.25">
      <c r="A7853" s="62">
        <v>41115718</v>
      </c>
      <c r="B7853" s="63" t="s">
        <v>8300</v>
      </c>
    </row>
    <row r="7854" spans="1:2" x14ac:dyDescent="0.25">
      <c r="A7854" s="62">
        <v>41115719</v>
      </c>
      <c r="B7854" s="63" t="s">
        <v>5712</v>
      </c>
    </row>
    <row r="7855" spans="1:2" x14ac:dyDescent="0.25">
      <c r="A7855" s="62">
        <v>41115720</v>
      </c>
      <c r="B7855" s="63" t="s">
        <v>3542</v>
      </c>
    </row>
    <row r="7856" spans="1:2" x14ac:dyDescent="0.25">
      <c r="A7856" s="62">
        <v>41115801</v>
      </c>
      <c r="B7856" s="63" t="s">
        <v>12564</v>
      </c>
    </row>
    <row r="7857" spans="1:2" x14ac:dyDescent="0.25">
      <c r="A7857" s="62">
        <v>41115802</v>
      </c>
      <c r="B7857" s="63" t="s">
        <v>14275</v>
      </c>
    </row>
    <row r="7858" spans="1:2" x14ac:dyDescent="0.25">
      <c r="A7858" s="62">
        <v>41115803</v>
      </c>
      <c r="B7858" s="63" t="s">
        <v>15828</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15395</v>
      </c>
    </row>
    <row r="7865" spans="1:2" x14ac:dyDescent="0.25">
      <c r="A7865" s="62">
        <v>41115810</v>
      </c>
      <c r="B7865" s="63" t="s">
        <v>5165</v>
      </c>
    </row>
    <row r="7866" spans="1:2" x14ac:dyDescent="0.25">
      <c r="A7866" s="62">
        <v>41115811</v>
      </c>
      <c r="B7866" s="63" t="s">
        <v>6794</v>
      </c>
    </row>
    <row r="7867" spans="1:2" x14ac:dyDescent="0.25">
      <c r="A7867" s="62">
        <v>41115812</v>
      </c>
      <c r="B7867" s="63" t="s">
        <v>5385</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10107</v>
      </c>
    </row>
    <row r="7878" spans="1:2" x14ac:dyDescent="0.25">
      <c r="A7878" s="62">
        <v>41115823</v>
      </c>
      <c r="B7878" s="63" t="s">
        <v>14689</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13283</v>
      </c>
    </row>
    <row r="7883" spans="1:2" x14ac:dyDescent="0.25">
      <c r="A7883" s="62">
        <v>41115828</v>
      </c>
      <c r="B7883" s="63" t="s">
        <v>13127</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9720</v>
      </c>
    </row>
    <row r="7888" spans="1:2" x14ac:dyDescent="0.25">
      <c r="A7888" s="62">
        <v>41116003</v>
      </c>
      <c r="B7888" s="63" t="s">
        <v>6653</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14160</v>
      </c>
    </row>
    <row r="7896" spans="1:2" x14ac:dyDescent="0.25">
      <c r="A7896" s="62">
        <v>41116011</v>
      </c>
      <c r="B7896" s="63" t="s">
        <v>8308</v>
      </c>
    </row>
    <row r="7897" spans="1:2" x14ac:dyDescent="0.25">
      <c r="A7897" s="62">
        <v>41116012</v>
      </c>
      <c r="B7897" s="63" t="s">
        <v>8051</v>
      </c>
    </row>
    <row r="7898" spans="1:2" x14ac:dyDescent="0.25">
      <c r="A7898" s="62">
        <v>41116013</v>
      </c>
      <c r="B7898" s="63" t="s">
        <v>17123</v>
      </c>
    </row>
    <row r="7899" spans="1:2" x14ac:dyDescent="0.25">
      <c r="A7899" s="62">
        <v>41116014</v>
      </c>
      <c r="B7899" s="63" t="s">
        <v>4991</v>
      </c>
    </row>
    <row r="7900" spans="1:2" x14ac:dyDescent="0.25">
      <c r="A7900" s="62">
        <v>41116015</v>
      </c>
      <c r="B7900" s="63" t="s">
        <v>8304</v>
      </c>
    </row>
    <row r="7901" spans="1:2" x14ac:dyDescent="0.25">
      <c r="A7901" s="62">
        <v>41116101</v>
      </c>
      <c r="B7901" s="63" t="s">
        <v>14729</v>
      </c>
    </row>
    <row r="7902" spans="1:2" x14ac:dyDescent="0.25">
      <c r="A7902" s="62">
        <v>41116102</v>
      </c>
      <c r="B7902" s="63" t="s">
        <v>8623</v>
      </c>
    </row>
    <row r="7903" spans="1:2" x14ac:dyDescent="0.25">
      <c r="A7903" s="62">
        <v>41116103</v>
      </c>
      <c r="B7903" s="63" t="s">
        <v>10824</v>
      </c>
    </row>
    <row r="7904" spans="1:2" x14ac:dyDescent="0.25">
      <c r="A7904" s="62">
        <v>41116104</v>
      </c>
      <c r="B7904" s="63" t="s">
        <v>12797</v>
      </c>
    </row>
    <row r="7905" spans="1:2" x14ac:dyDescent="0.25">
      <c r="A7905" s="62">
        <v>41116105</v>
      </c>
      <c r="B7905" s="63" t="s">
        <v>4295</v>
      </c>
    </row>
    <row r="7906" spans="1:2" x14ac:dyDescent="0.25">
      <c r="A7906" s="62">
        <v>41116106</v>
      </c>
      <c r="B7906" s="63" t="s">
        <v>13129</v>
      </c>
    </row>
    <row r="7907" spans="1:2" x14ac:dyDescent="0.25">
      <c r="A7907" s="62">
        <v>41116107</v>
      </c>
      <c r="B7907" s="63" t="s">
        <v>14957</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15026</v>
      </c>
    </row>
    <row r="7913" spans="1:2" x14ac:dyDescent="0.25">
      <c r="A7913" s="62">
        <v>41116113</v>
      </c>
      <c r="B7913" s="63" t="s">
        <v>9689</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15814</v>
      </c>
    </row>
    <row r="7918" spans="1:2" x14ac:dyDescent="0.25">
      <c r="A7918" s="62">
        <v>41116120</v>
      </c>
      <c r="B7918" s="63" t="s">
        <v>18459</v>
      </c>
    </row>
    <row r="7919" spans="1:2" x14ac:dyDescent="0.25">
      <c r="A7919" s="62">
        <v>41116121</v>
      </c>
      <c r="B7919" s="63" t="s">
        <v>5368</v>
      </c>
    </row>
    <row r="7920" spans="1:2" x14ac:dyDescent="0.25">
      <c r="A7920" s="62">
        <v>41116122</v>
      </c>
      <c r="B7920" s="63" t="s">
        <v>6563</v>
      </c>
    </row>
    <row r="7921" spans="1:2" x14ac:dyDescent="0.25">
      <c r="A7921" s="62">
        <v>41116123</v>
      </c>
      <c r="B7921" s="63" t="s">
        <v>13489</v>
      </c>
    </row>
    <row r="7922" spans="1:2" x14ac:dyDescent="0.25">
      <c r="A7922" s="62">
        <v>41116124</v>
      </c>
      <c r="B7922" s="63" t="s">
        <v>18547</v>
      </c>
    </row>
    <row r="7923" spans="1:2" x14ac:dyDescent="0.25">
      <c r="A7923" s="62">
        <v>41116125</v>
      </c>
      <c r="B7923" s="63" t="s">
        <v>4381</v>
      </c>
    </row>
    <row r="7924" spans="1:2" x14ac:dyDescent="0.25">
      <c r="A7924" s="62">
        <v>41116126</v>
      </c>
      <c r="B7924" s="63" t="s">
        <v>14407</v>
      </c>
    </row>
    <row r="7925" spans="1:2" x14ac:dyDescent="0.25">
      <c r="A7925" s="62">
        <v>41116127</v>
      </c>
      <c r="B7925" s="63" t="s">
        <v>12314</v>
      </c>
    </row>
    <row r="7926" spans="1:2" x14ac:dyDescent="0.25">
      <c r="A7926" s="62">
        <v>41116128</v>
      </c>
      <c r="B7926" s="63" t="s">
        <v>15517</v>
      </c>
    </row>
    <row r="7927" spans="1:2" x14ac:dyDescent="0.25">
      <c r="A7927" s="62">
        <v>41116129</v>
      </c>
      <c r="B7927" s="63" t="s">
        <v>9193</v>
      </c>
    </row>
    <row r="7928" spans="1:2" x14ac:dyDescent="0.25">
      <c r="A7928" s="62">
        <v>41116130</v>
      </c>
      <c r="B7928" s="63" t="s">
        <v>13788</v>
      </c>
    </row>
    <row r="7929" spans="1:2" x14ac:dyDescent="0.25">
      <c r="A7929" s="62">
        <v>41116131</v>
      </c>
      <c r="B7929" s="63" t="s">
        <v>15732</v>
      </c>
    </row>
    <row r="7930" spans="1:2" x14ac:dyDescent="0.25">
      <c r="A7930" s="62">
        <v>41116132</v>
      </c>
      <c r="B7930" s="63" t="s">
        <v>3929</v>
      </c>
    </row>
    <row r="7931" spans="1:2" x14ac:dyDescent="0.25">
      <c r="A7931" s="62">
        <v>41116133</v>
      </c>
      <c r="B7931" s="63" t="s">
        <v>14394</v>
      </c>
    </row>
    <row r="7932" spans="1:2" x14ac:dyDescent="0.25">
      <c r="A7932" s="62">
        <v>41116134</v>
      </c>
      <c r="B7932" s="63" t="s">
        <v>1176</v>
      </c>
    </row>
    <row r="7933" spans="1:2" x14ac:dyDescent="0.25">
      <c r="A7933" s="62">
        <v>41116135</v>
      </c>
      <c r="B7933" s="63" t="s">
        <v>4642</v>
      </c>
    </row>
    <row r="7934" spans="1:2" x14ac:dyDescent="0.25">
      <c r="A7934" s="62">
        <v>41116136</v>
      </c>
      <c r="B7934" s="63" t="s">
        <v>5393</v>
      </c>
    </row>
    <row r="7935" spans="1:2" x14ac:dyDescent="0.25">
      <c r="A7935" s="62">
        <v>41116137</v>
      </c>
      <c r="B7935" s="63" t="s">
        <v>10383</v>
      </c>
    </row>
    <row r="7936" spans="1:2" x14ac:dyDescent="0.25">
      <c r="A7936" s="62">
        <v>41116138</v>
      </c>
      <c r="B7936" s="63" t="s">
        <v>11884</v>
      </c>
    </row>
    <row r="7937" spans="1:2" x14ac:dyDescent="0.25">
      <c r="A7937" s="62">
        <v>41116139</v>
      </c>
      <c r="B7937" s="63" t="s">
        <v>2883</v>
      </c>
    </row>
    <row r="7938" spans="1:2" x14ac:dyDescent="0.25">
      <c r="A7938" s="62">
        <v>41116140</v>
      </c>
      <c r="B7938" s="63" t="s">
        <v>15018</v>
      </c>
    </row>
    <row r="7939" spans="1:2" x14ac:dyDescent="0.25">
      <c r="A7939" s="62">
        <v>41116141</v>
      </c>
      <c r="B7939" s="63" t="s">
        <v>12147</v>
      </c>
    </row>
    <row r="7940" spans="1:2" x14ac:dyDescent="0.25">
      <c r="A7940" s="62">
        <v>41116142</v>
      </c>
      <c r="B7940" s="63" t="s">
        <v>3816</v>
      </c>
    </row>
    <row r="7941" spans="1:2" x14ac:dyDescent="0.25">
      <c r="A7941" s="62">
        <v>41116143</v>
      </c>
      <c r="B7941" s="63" t="s">
        <v>3632</v>
      </c>
    </row>
    <row r="7942" spans="1:2" x14ac:dyDescent="0.25">
      <c r="A7942" s="62">
        <v>41116144</v>
      </c>
      <c r="B7942" s="63" t="s">
        <v>15083</v>
      </c>
    </row>
    <row r="7943" spans="1:2" x14ac:dyDescent="0.25">
      <c r="A7943" s="62">
        <v>41116145</v>
      </c>
      <c r="B7943" s="63" t="s">
        <v>9714</v>
      </c>
    </row>
    <row r="7944" spans="1:2" x14ac:dyDescent="0.25">
      <c r="A7944" s="62">
        <v>41116146</v>
      </c>
      <c r="B7944" s="63" t="s">
        <v>190</v>
      </c>
    </row>
    <row r="7945" spans="1:2" x14ac:dyDescent="0.25">
      <c r="A7945" s="62">
        <v>41116147</v>
      </c>
      <c r="B7945" s="63" t="s">
        <v>3594</v>
      </c>
    </row>
    <row r="7946" spans="1:2" x14ac:dyDescent="0.25">
      <c r="A7946" s="62">
        <v>41116148</v>
      </c>
      <c r="B7946" s="63" t="s">
        <v>14890</v>
      </c>
    </row>
    <row r="7947" spans="1:2" x14ac:dyDescent="0.25">
      <c r="A7947" s="62">
        <v>41116201</v>
      </c>
      <c r="B7947" s="63" t="s">
        <v>11585</v>
      </c>
    </row>
    <row r="7948" spans="1:2" x14ac:dyDescent="0.25">
      <c r="A7948" s="62">
        <v>41116202</v>
      </c>
      <c r="B7948" s="63" t="s">
        <v>922</v>
      </c>
    </row>
    <row r="7949" spans="1:2" x14ac:dyDescent="0.25">
      <c r="A7949" s="62">
        <v>41116203</v>
      </c>
      <c r="B7949" s="63" t="s">
        <v>14386</v>
      </c>
    </row>
    <row r="7950" spans="1:2" x14ac:dyDescent="0.25">
      <c r="A7950" s="62">
        <v>41116205</v>
      </c>
      <c r="B7950" s="63" t="s">
        <v>15271</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6784</v>
      </c>
    </row>
    <row r="7955" spans="1:2" x14ac:dyDescent="0.25">
      <c r="A7955" s="62">
        <v>41121502</v>
      </c>
      <c r="B7955" s="63" t="s">
        <v>3468</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14035</v>
      </c>
    </row>
    <row r="7962" spans="1:2" x14ac:dyDescent="0.25">
      <c r="A7962" s="62">
        <v>41121509</v>
      </c>
      <c r="B7962" s="63" t="s">
        <v>5371</v>
      </c>
    </row>
    <row r="7963" spans="1:2" x14ac:dyDescent="0.25">
      <c r="A7963" s="62">
        <v>41121510</v>
      </c>
      <c r="B7963" s="63" t="s">
        <v>14190</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9547</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15739</v>
      </c>
    </row>
    <row r="7978" spans="1:2" x14ac:dyDescent="0.25">
      <c r="A7978" s="62">
        <v>41121609</v>
      </c>
      <c r="B7978" s="63" t="s">
        <v>10663</v>
      </c>
    </row>
    <row r="7979" spans="1:2" x14ac:dyDescent="0.25">
      <c r="A7979" s="62">
        <v>41121701</v>
      </c>
      <c r="B7979" s="63" t="s">
        <v>3852</v>
      </c>
    </row>
    <row r="7980" spans="1:2" x14ac:dyDescent="0.25">
      <c r="A7980" s="62">
        <v>41121702</v>
      </c>
      <c r="B7980" s="63" t="s">
        <v>7667</v>
      </c>
    </row>
    <row r="7981" spans="1:2" x14ac:dyDescent="0.25">
      <c r="A7981" s="62">
        <v>41121703</v>
      </c>
      <c r="B7981" s="63" t="s">
        <v>10678</v>
      </c>
    </row>
    <row r="7982" spans="1:2" x14ac:dyDescent="0.25">
      <c r="A7982" s="62">
        <v>41121704</v>
      </c>
      <c r="B7982" s="63" t="s">
        <v>8020</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8254</v>
      </c>
    </row>
    <row r="7989" spans="1:2" x14ac:dyDescent="0.25">
      <c r="A7989" s="62">
        <v>41121711</v>
      </c>
      <c r="B7989" s="63" t="s">
        <v>1734</v>
      </c>
    </row>
    <row r="7990" spans="1:2" x14ac:dyDescent="0.25">
      <c r="A7990" s="62">
        <v>41121801</v>
      </c>
      <c r="B7990" s="63" t="s">
        <v>10242</v>
      </c>
    </row>
    <row r="7991" spans="1:2" x14ac:dyDescent="0.25">
      <c r="A7991" s="62">
        <v>41121802</v>
      </c>
      <c r="B7991" s="63" t="s">
        <v>15674</v>
      </c>
    </row>
    <row r="7992" spans="1:2" x14ac:dyDescent="0.25">
      <c r="A7992" s="62">
        <v>41121803</v>
      </c>
      <c r="B7992" s="63" t="s">
        <v>10004</v>
      </c>
    </row>
    <row r="7993" spans="1:2" x14ac:dyDescent="0.25">
      <c r="A7993" s="62">
        <v>41121804</v>
      </c>
      <c r="B7993" s="63" t="s">
        <v>11509</v>
      </c>
    </row>
    <row r="7994" spans="1:2" x14ac:dyDescent="0.25">
      <c r="A7994" s="62">
        <v>41121805</v>
      </c>
      <c r="B7994" s="63" t="s">
        <v>2324</v>
      </c>
    </row>
    <row r="7995" spans="1:2" x14ac:dyDescent="0.25">
      <c r="A7995" s="62">
        <v>41121806</v>
      </c>
      <c r="B7995" s="63" t="s">
        <v>3763</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8459</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9721</v>
      </c>
    </row>
    <row r="8013" spans="1:2" x14ac:dyDescent="0.25">
      <c r="A8013" s="62">
        <v>41122105</v>
      </c>
      <c r="B8013" s="63" t="s">
        <v>14876</v>
      </c>
    </row>
    <row r="8014" spans="1:2" x14ac:dyDescent="0.25">
      <c r="A8014" s="62">
        <v>41122106</v>
      </c>
      <c r="B8014" s="63" t="s">
        <v>11285</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16006</v>
      </c>
    </row>
    <row r="8020" spans="1:2" x14ac:dyDescent="0.25">
      <c r="A8020" s="62">
        <v>41122202</v>
      </c>
      <c r="B8020" s="63" t="s">
        <v>15031</v>
      </c>
    </row>
    <row r="8021" spans="1:2" x14ac:dyDescent="0.25">
      <c r="A8021" s="62">
        <v>41122203</v>
      </c>
      <c r="B8021" s="63" t="s">
        <v>10458</v>
      </c>
    </row>
    <row r="8022" spans="1:2" x14ac:dyDescent="0.25">
      <c r="A8022" s="62">
        <v>41122301</v>
      </c>
      <c r="B8022" s="63" t="s">
        <v>5931</v>
      </c>
    </row>
    <row r="8023" spans="1:2" x14ac:dyDescent="0.25">
      <c r="A8023" s="62">
        <v>41122401</v>
      </c>
      <c r="B8023" s="63" t="s">
        <v>248</v>
      </c>
    </row>
    <row r="8024" spans="1:2" x14ac:dyDescent="0.25">
      <c r="A8024" s="62">
        <v>41122402</v>
      </c>
      <c r="B8024" s="63" t="s">
        <v>3622</v>
      </c>
    </row>
    <row r="8025" spans="1:2" x14ac:dyDescent="0.25">
      <c r="A8025" s="62">
        <v>41122403</v>
      </c>
      <c r="B8025" s="63" t="s">
        <v>14663</v>
      </c>
    </row>
    <row r="8026" spans="1:2" x14ac:dyDescent="0.25">
      <c r="A8026" s="62">
        <v>41122404</v>
      </c>
      <c r="B8026" s="63" t="s">
        <v>14614</v>
      </c>
    </row>
    <row r="8027" spans="1:2" x14ac:dyDescent="0.25">
      <c r="A8027" s="62">
        <v>41122405</v>
      </c>
      <c r="B8027" s="63" t="s">
        <v>10830</v>
      </c>
    </row>
    <row r="8028" spans="1:2" x14ac:dyDescent="0.25">
      <c r="A8028" s="62">
        <v>41122406</v>
      </c>
      <c r="B8028" s="63" t="s">
        <v>4721</v>
      </c>
    </row>
    <row r="8029" spans="1:2" x14ac:dyDescent="0.25">
      <c r="A8029" s="62">
        <v>41122407</v>
      </c>
      <c r="B8029" s="63" t="s">
        <v>15368</v>
      </c>
    </row>
    <row r="8030" spans="1:2" x14ac:dyDescent="0.25">
      <c r="A8030" s="62">
        <v>41122408</v>
      </c>
      <c r="B8030" s="63" t="s">
        <v>3552</v>
      </c>
    </row>
    <row r="8031" spans="1:2" x14ac:dyDescent="0.25">
      <c r="A8031" s="62">
        <v>41122409</v>
      </c>
      <c r="B8031" s="63" t="s">
        <v>10343</v>
      </c>
    </row>
    <row r="8032" spans="1:2" x14ac:dyDescent="0.25">
      <c r="A8032" s="62">
        <v>41122410</v>
      </c>
      <c r="B8032" s="63" t="s">
        <v>14507</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8720</v>
      </c>
    </row>
    <row r="8037" spans="1:2" x14ac:dyDescent="0.25">
      <c r="A8037" s="62">
        <v>41122502</v>
      </c>
      <c r="B8037" s="63" t="s">
        <v>3948</v>
      </c>
    </row>
    <row r="8038" spans="1:2" x14ac:dyDescent="0.25">
      <c r="A8038" s="62">
        <v>41122503</v>
      </c>
      <c r="B8038" s="63" t="s">
        <v>14354</v>
      </c>
    </row>
    <row r="8039" spans="1:2" x14ac:dyDescent="0.25">
      <c r="A8039" s="62">
        <v>41122601</v>
      </c>
      <c r="B8039" s="63" t="s">
        <v>5762</v>
      </c>
    </row>
    <row r="8040" spans="1:2" x14ac:dyDescent="0.25">
      <c r="A8040" s="62">
        <v>41122602</v>
      </c>
      <c r="B8040" s="63" t="s">
        <v>15858</v>
      </c>
    </row>
    <row r="8041" spans="1:2" x14ac:dyDescent="0.25">
      <c r="A8041" s="62">
        <v>41122603</v>
      </c>
      <c r="B8041" s="63" t="s">
        <v>2562</v>
      </c>
    </row>
    <row r="8042" spans="1:2" x14ac:dyDescent="0.25">
      <c r="A8042" s="62">
        <v>41122604</v>
      </c>
      <c r="B8042" s="63" t="s">
        <v>8669</v>
      </c>
    </row>
    <row r="8043" spans="1:2" x14ac:dyDescent="0.25">
      <c r="A8043" s="62">
        <v>41122605</v>
      </c>
      <c r="B8043" s="63" t="s">
        <v>14092</v>
      </c>
    </row>
    <row r="8044" spans="1:2" x14ac:dyDescent="0.25">
      <c r="A8044" s="62">
        <v>41122606</v>
      </c>
      <c r="B8044" s="63" t="s">
        <v>4444</v>
      </c>
    </row>
    <row r="8045" spans="1:2" x14ac:dyDescent="0.25">
      <c r="A8045" s="62">
        <v>41122701</v>
      </c>
      <c r="B8045" s="63" t="s">
        <v>8533</v>
      </c>
    </row>
    <row r="8046" spans="1:2" x14ac:dyDescent="0.25">
      <c r="A8046" s="62">
        <v>41122702</v>
      </c>
      <c r="B8046" s="63" t="s">
        <v>13643</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9803</v>
      </c>
    </row>
    <row r="8054" spans="1:2" x14ac:dyDescent="0.25">
      <c r="A8054" s="62">
        <v>41122806</v>
      </c>
      <c r="B8054" s="63" t="s">
        <v>8250</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17287</v>
      </c>
    </row>
    <row r="8060" spans="1:2" x14ac:dyDescent="0.25">
      <c r="A8060" s="62">
        <v>41123003</v>
      </c>
      <c r="B8060" s="63" t="s">
        <v>15145</v>
      </c>
    </row>
    <row r="8061" spans="1:2" x14ac:dyDescent="0.25">
      <c r="A8061" s="62">
        <v>41123004</v>
      </c>
      <c r="B8061" s="63" t="s">
        <v>12304</v>
      </c>
    </row>
    <row r="8062" spans="1:2" x14ac:dyDescent="0.25">
      <c r="A8062" s="62">
        <v>41123101</v>
      </c>
      <c r="B8062" s="63" t="s">
        <v>2364</v>
      </c>
    </row>
    <row r="8063" spans="1:2" x14ac:dyDescent="0.25">
      <c r="A8063" s="62">
        <v>41123102</v>
      </c>
      <c r="B8063" s="63" t="s">
        <v>2606</v>
      </c>
    </row>
    <row r="8064" spans="1:2" x14ac:dyDescent="0.25">
      <c r="A8064" s="62">
        <v>41123201</v>
      </c>
      <c r="B8064" s="63" t="s">
        <v>6210</v>
      </c>
    </row>
    <row r="8065" spans="1:2" x14ac:dyDescent="0.25">
      <c r="A8065" s="62">
        <v>41123202</v>
      </c>
      <c r="B8065" s="63" t="s">
        <v>12342</v>
      </c>
    </row>
    <row r="8066" spans="1:2" x14ac:dyDescent="0.25">
      <c r="A8066" s="62">
        <v>41123302</v>
      </c>
      <c r="B8066" s="63" t="s">
        <v>18408</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3978</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14796</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10378</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1633</v>
      </c>
    </row>
    <row r="8103" spans="1:2" x14ac:dyDescent="0.25">
      <c r="A8103" s="62">
        <v>42131506</v>
      </c>
      <c r="B8103" s="63" t="s">
        <v>9747</v>
      </c>
    </row>
    <row r="8104" spans="1:2" x14ac:dyDescent="0.25">
      <c r="A8104" s="62">
        <v>42131507</v>
      </c>
      <c r="B8104" s="63" t="s">
        <v>16003</v>
      </c>
    </row>
    <row r="8105" spans="1:2" x14ac:dyDescent="0.25">
      <c r="A8105" s="62">
        <v>42131508</v>
      </c>
      <c r="B8105" s="63" t="s">
        <v>11244</v>
      </c>
    </row>
    <row r="8106" spans="1:2" x14ac:dyDescent="0.25">
      <c r="A8106" s="62">
        <v>42131509</v>
      </c>
      <c r="B8106" s="63" t="s">
        <v>5382</v>
      </c>
    </row>
    <row r="8107" spans="1:2" x14ac:dyDescent="0.25">
      <c r="A8107" s="62">
        <v>42131510</v>
      </c>
      <c r="B8107" s="63" t="s">
        <v>4680</v>
      </c>
    </row>
    <row r="8108" spans="1:2" x14ac:dyDescent="0.25">
      <c r="A8108" s="62">
        <v>42131601</v>
      </c>
      <c r="B8108" s="63" t="s">
        <v>7236</v>
      </c>
    </row>
    <row r="8109" spans="1:2" x14ac:dyDescent="0.25">
      <c r="A8109" s="62">
        <v>42131602</v>
      </c>
      <c r="B8109" s="63" t="s">
        <v>13504</v>
      </c>
    </row>
    <row r="8110" spans="1:2" x14ac:dyDescent="0.25">
      <c r="A8110" s="62">
        <v>42131603</v>
      </c>
      <c r="B8110" s="63" t="s">
        <v>16147</v>
      </c>
    </row>
    <row r="8111" spans="1:2" x14ac:dyDescent="0.25">
      <c r="A8111" s="62">
        <v>42131604</v>
      </c>
      <c r="B8111" s="63" t="s">
        <v>2993</v>
      </c>
    </row>
    <row r="8112" spans="1:2" x14ac:dyDescent="0.25">
      <c r="A8112" s="62">
        <v>42131605</v>
      </c>
      <c r="B8112" s="63" t="s">
        <v>18560</v>
      </c>
    </row>
    <row r="8113" spans="1:2" x14ac:dyDescent="0.25">
      <c r="A8113" s="62">
        <v>42131606</v>
      </c>
      <c r="B8113" s="63" t="s">
        <v>5520</v>
      </c>
    </row>
    <row r="8114" spans="1:2" x14ac:dyDescent="0.25">
      <c r="A8114" s="62">
        <v>42131607</v>
      </c>
      <c r="B8114" s="63" t="s">
        <v>11088</v>
      </c>
    </row>
    <row r="8115" spans="1:2" x14ac:dyDescent="0.25">
      <c r="A8115" s="62">
        <v>42131608</v>
      </c>
      <c r="B8115" s="63" t="s">
        <v>4814</v>
      </c>
    </row>
    <row r="8116" spans="1:2" x14ac:dyDescent="0.25">
      <c r="A8116" s="62">
        <v>42131609</v>
      </c>
      <c r="B8116" s="63" t="s">
        <v>12755</v>
      </c>
    </row>
    <row r="8117" spans="1:2" x14ac:dyDescent="0.25">
      <c r="A8117" s="62">
        <v>42131610</v>
      </c>
      <c r="B8117" s="63" t="s">
        <v>2096</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6950</v>
      </c>
    </row>
    <row r="8123" spans="1:2" x14ac:dyDescent="0.25">
      <c r="A8123" s="62">
        <v>42131703</v>
      </c>
      <c r="B8123" s="63" t="s">
        <v>2280</v>
      </c>
    </row>
    <row r="8124" spans="1:2" x14ac:dyDescent="0.25">
      <c r="A8124" s="62">
        <v>42131704</v>
      </c>
      <c r="B8124" s="63" t="s">
        <v>12832</v>
      </c>
    </row>
    <row r="8125" spans="1:2" x14ac:dyDescent="0.25">
      <c r="A8125" s="62">
        <v>42131705</v>
      </c>
      <c r="B8125" s="63" t="s">
        <v>4284</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10685</v>
      </c>
    </row>
    <row r="8130" spans="1:2" x14ac:dyDescent="0.25">
      <c r="A8130" s="62">
        <v>42132103</v>
      </c>
      <c r="B8130" s="63" t="s">
        <v>13702</v>
      </c>
    </row>
    <row r="8131" spans="1:2" x14ac:dyDescent="0.25">
      <c r="A8131" s="62">
        <v>42132104</v>
      </c>
      <c r="B8131" s="63" t="s">
        <v>7308</v>
      </c>
    </row>
    <row r="8132" spans="1:2" x14ac:dyDescent="0.25">
      <c r="A8132" s="62">
        <v>42132105</v>
      </c>
      <c r="B8132" s="63" t="s">
        <v>14253</v>
      </c>
    </row>
    <row r="8133" spans="1:2" x14ac:dyDescent="0.25">
      <c r="A8133" s="62">
        <v>42132106</v>
      </c>
      <c r="B8133" s="63" t="s">
        <v>3476</v>
      </c>
    </row>
    <row r="8134" spans="1:2" x14ac:dyDescent="0.25">
      <c r="A8134" s="62">
        <v>42132107</v>
      </c>
      <c r="B8134" s="63" t="s">
        <v>15073</v>
      </c>
    </row>
    <row r="8135" spans="1:2" x14ac:dyDescent="0.25">
      <c r="A8135" s="62">
        <v>42132108</v>
      </c>
      <c r="B8135" s="63" t="s">
        <v>2406</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5876</v>
      </c>
    </row>
    <row r="8143" spans="1:2" x14ac:dyDescent="0.25">
      <c r="A8143" s="62">
        <v>42141503</v>
      </c>
      <c r="B8143" s="63" t="s">
        <v>15153</v>
      </c>
    </row>
    <row r="8144" spans="1:2" x14ac:dyDescent="0.25">
      <c r="A8144" s="62">
        <v>42141504</v>
      </c>
      <c r="B8144" s="63" t="s">
        <v>543</v>
      </c>
    </row>
    <row r="8145" spans="1:2" x14ac:dyDescent="0.25">
      <c r="A8145" s="62">
        <v>42141601</v>
      </c>
      <c r="B8145" s="63" t="s">
        <v>5776</v>
      </c>
    </row>
    <row r="8146" spans="1:2" x14ac:dyDescent="0.25">
      <c r="A8146" s="62">
        <v>42141602</v>
      </c>
      <c r="B8146" s="63" t="s">
        <v>2816</v>
      </c>
    </row>
    <row r="8147" spans="1:2" x14ac:dyDescent="0.25">
      <c r="A8147" s="62">
        <v>42141603</v>
      </c>
      <c r="B8147" s="63" t="s">
        <v>8202</v>
      </c>
    </row>
    <row r="8148" spans="1:2" x14ac:dyDescent="0.25">
      <c r="A8148" s="62">
        <v>42141604</v>
      </c>
      <c r="B8148" s="63" t="s">
        <v>13878</v>
      </c>
    </row>
    <row r="8149" spans="1:2" x14ac:dyDescent="0.25">
      <c r="A8149" s="62">
        <v>42141605</v>
      </c>
      <c r="B8149" s="63" t="s">
        <v>18303</v>
      </c>
    </row>
    <row r="8150" spans="1:2" x14ac:dyDescent="0.25">
      <c r="A8150" s="62">
        <v>42141606</v>
      </c>
      <c r="B8150" s="63" t="s">
        <v>6334</v>
      </c>
    </row>
    <row r="8151" spans="1:2" x14ac:dyDescent="0.25">
      <c r="A8151" s="62">
        <v>42141607</v>
      </c>
      <c r="B8151" s="63" t="s">
        <v>3013</v>
      </c>
    </row>
    <row r="8152" spans="1:2" x14ac:dyDescent="0.25">
      <c r="A8152" s="62">
        <v>42141701</v>
      </c>
      <c r="B8152" s="63" t="s">
        <v>13397</v>
      </c>
    </row>
    <row r="8153" spans="1:2" x14ac:dyDescent="0.25">
      <c r="A8153" s="62">
        <v>42141702</v>
      </c>
      <c r="B8153" s="63" t="s">
        <v>5896</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3773</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14913</v>
      </c>
    </row>
    <row r="8164" spans="1:2" x14ac:dyDescent="0.25">
      <c r="A8164" s="62">
        <v>42141808</v>
      </c>
      <c r="B8164" s="63" t="s">
        <v>7824</v>
      </c>
    </row>
    <row r="8165" spans="1:2" x14ac:dyDescent="0.25">
      <c r="A8165" s="62">
        <v>42141809</v>
      </c>
      <c r="B8165" s="63" t="s">
        <v>1237</v>
      </c>
    </row>
    <row r="8166" spans="1:2" x14ac:dyDescent="0.25">
      <c r="A8166" s="62">
        <v>42141901</v>
      </c>
      <c r="B8166" s="63" t="s">
        <v>10462</v>
      </c>
    </row>
    <row r="8167" spans="1:2" x14ac:dyDescent="0.25">
      <c r="A8167" s="62">
        <v>42141902</v>
      </c>
      <c r="B8167" s="63" t="s">
        <v>7788</v>
      </c>
    </row>
    <row r="8168" spans="1:2" x14ac:dyDescent="0.25">
      <c r="A8168" s="62">
        <v>42141903</v>
      </c>
      <c r="B8168" s="63" t="s">
        <v>13354</v>
      </c>
    </row>
    <row r="8169" spans="1:2" x14ac:dyDescent="0.25">
      <c r="A8169" s="62">
        <v>42141904</v>
      </c>
      <c r="B8169" s="63" t="s">
        <v>13556</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3727</v>
      </c>
    </row>
    <row r="8179" spans="1:2" x14ac:dyDescent="0.25">
      <c r="A8179" s="62">
        <v>42142102</v>
      </c>
      <c r="B8179" s="63" t="s">
        <v>2727</v>
      </c>
    </row>
    <row r="8180" spans="1:2" x14ac:dyDescent="0.25">
      <c r="A8180" s="62">
        <v>42142103</v>
      </c>
      <c r="B8180" s="63" t="s">
        <v>12249</v>
      </c>
    </row>
    <row r="8181" spans="1:2" x14ac:dyDescent="0.25">
      <c r="A8181" s="62">
        <v>42142104</v>
      </c>
      <c r="B8181" s="63" t="s">
        <v>8229</v>
      </c>
    </row>
    <row r="8182" spans="1:2" x14ac:dyDescent="0.25">
      <c r="A8182" s="62">
        <v>42142105</v>
      </c>
      <c r="B8182" s="63" t="s">
        <v>9926</v>
      </c>
    </row>
    <row r="8183" spans="1:2" x14ac:dyDescent="0.25">
      <c r="A8183" s="62">
        <v>42142106</v>
      </c>
      <c r="B8183" s="63" t="s">
        <v>16674</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4931</v>
      </c>
    </row>
    <row r="8189" spans="1:2" x14ac:dyDescent="0.25">
      <c r="A8189" s="62">
        <v>42142112</v>
      </c>
      <c r="B8189" s="63" t="s">
        <v>6981</v>
      </c>
    </row>
    <row r="8190" spans="1:2" x14ac:dyDescent="0.25">
      <c r="A8190" s="62">
        <v>42142113</v>
      </c>
      <c r="B8190" s="63" t="s">
        <v>10720</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5583</v>
      </c>
    </row>
    <row r="8195" spans="1:2" x14ac:dyDescent="0.25">
      <c r="A8195" s="62">
        <v>42142203</v>
      </c>
      <c r="B8195" s="63" t="s">
        <v>14486</v>
      </c>
    </row>
    <row r="8196" spans="1:2" x14ac:dyDescent="0.25">
      <c r="A8196" s="62">
        <v>42142204</v>
      </c>
      <c r="B8196" s="63" t="s">
        <v>6747</v>
      </c>
    </row>
    <row r="8197" spans="1:2" x14ac:dyDescent="0.25">
      <c r="A8197" s="62">
        <v>42142301</v>
      </c>
      <c r="B8197" s="63" t="s">
        <v>3081</v>
      </c>
    </row>
    <row r="8198" spans="1:2" x14ac:dyDescent="0.25">
      <c r="A8198" s="62">
        <v>42142302</v>
      </c>
      <c r="B8198" s="63" t="s">
        <v>17957</v>
      </c>
    </row>
    <row r="8199" spans="1:2" x14ac:dyDescent="0.25">
      <c r="A8199" s="62">
        <v>42142303</v>
      </c>
      <c r="B8199" s="63" t="s">
        <v>13665</v>
      </c>
    </row>
    <row r="8200" spans="1:2" x14ac:dyDescent="0.25">
      <c r="A8200" s="62">
        <v>42142401</v>
      </c>
      <c r="B8200" s="63" t="s">
        <v>15289</v>
      </c>
    </row>
    <row r="8201" spans="1:2" x14ac:dyDescent="0.25">
      <c r="A8201" s="62">
        <v>42142402</v>
      </c>
      <c r="B8201" s="63" t="s">
        <v>17256</v>
      </c>
    </row>
    <row r="8202" spans="1:2" x14ac:dyDescent="0.25">
      <c r="A8202" s="62">
        <v>42142403</v>
      </c>
      <c r="B8202" s="63" t="s">
        <v>11397</v>
      </c>
    </row>
    <row r="8203" spans="1:2" x14ac:dyDescent="0.25">
      <c r="A8203" s="62">
        <v>42142404</v>
      </c>
      <c r="B8203" s="63" t="s">
        <v>16642</v>
      </c>
    </row>
    <row r="8204" spans="1:2" x14ac:dyDescent="0.25">
      <c r="A8204" s="62">
        <v>42142405</v>
      </c>
      <c r="B8204" s="63" t="s">
        <v>8054</v>
      </c>
    </row>
    <row r="8205" spans="1:2" x14ac:dyDescent="0.25">
      <c r="A8205" s="62">
        <v>42142406</v>
      </c>
      <c r="B8205" s="63" t="s">
        <v>5334</v>
      </c>
    </row>
    <row r="8206" spans="1:2" x14ac:dyDescent="0.25">
      <c r="A8206" s="62">
        <v>42142407</v>
      </c>
      <c r="B8206" s="63" t="s">
        <v>16331</v>
      </c>
    </row>
    <row r="8207" spans="1:2" x14ac:dyDescent="0.25">
      <c r="A8207" s="62">
        <v>42142501</v>
      </c>
      <c r="B8207" s="63" t="s">
        <v>14542</v>
      </c>
    </row>
    <row r="8208" spans="1:2" x14ac:dyDescent="0.25">
      <c r="A8208" s="62">
        <v>42142502</v>
      </c>
      <c r="B8208" s="63" t="s">
        <v>10872</v>
      </c>
    </row>
    <row r="8209" spans="1:2" x14ac:dyDescent="0.25">
      <c r="A8209" s="62">
        <v>42142503</v>
      </c>
      <c r="B8209" s="63" t="s">
        <v>15025</v>
      </c>
    </row>
    <row r="8210" spans="1:2" x14ac:dyDescent="0.25">
      <c r="A8210" s="62">
        <v>42142504</v>
      </c>
      <c r="B8210" s="63" t="s">
        <v>7516</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3284</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18579</v>
      </c>
    </row>
    <row r="8221" spans="1:2" x14ac:dyDescent="0.25">
      <c r="A8221" s="62">
        <v>42142516</v>
      </c>
      <c r="B8221" s="63" t="s">
        <v>8506</v>
      </c>
    </row>
    <row r="8222" spans="1:2" x14ac:dyDescent="0.25">
      <c r="A8222" s="62">
        <v>42142517</v>
      </c>
      <c r="B8222" s="63" t="s">
        <v>6483</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12823</v>
      </c>
    </row>
    <row r="8227" spans="1:2" x14ac:dyDescent="0.25">
      <c r="A8227" s="62">
        <v>42142522</v>
      </c>
      <c r="B8227" s="63" t="s">
        <v>11579</v>
      </c>
    </row>
    <row r="8228" spans="1:2" x14ac:dyDescent="0.25">
      <c r="A8228" s="62">
        <v>42142523</v>
      </c>
      <c r="B8228" s="63" t="s">
        <v>14938</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5720</v>
      </c>
    </row>
    <row r="8233" spans="1:2" x14ac:dyDescent="0.25">
      <c r="A8233" s="62">
        <v>42142528</v>
      </c>
      <c r="B8233" s="63" t="s">
        <v>16220</v>
      </c>
    </row>
    <row r="8234" spans="1:2" x14ac:dyDescent="0.25">
      <c r="A8234" s="62">
        <v>42142529</v>
      </c>
      <c r="B8234" s="63" t="s">
        <v>5276</v>
      </c>
    </row>
    <row r="8235" spans="1:2" x14ac:dyDescent="0.25">
      <c r="A8235" s="62">
        <v>42142530</v>
      </c>
      <c r="B8235" s="63" t="s">
        <v>11169</v>
      </c>
    </row>
    <row r="8236" spans="1:2" x14ac:dyDescent="0.25">
      <c r="A8236" s="62">
        <v>42142531</v>
      </c>
      <c r="B8236" s="63" t="s">
        <v>7800</v>
      </c>
    </row>
    <row r="8237" spans="1:2" x14ac:dyDescent="0.25">
      <c r="A8237" s="62">
        <v>42142532</v>
      </c>
      <c r="B8237" s="63" t="s">
        <v>13393</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9538</v>
      </c>
    </row>
    <row r="8246" spans="1:2" x14ac:dyDescent="0.25">
      <c r="A8246" s="62">
        <v>42142609</v>
      </c>
      <c r="B8246" s="63" t="s">
        <v>7991</v>
      </c>
    </row>
    <row r="8247" spans="1:2" x14ac:dyDescent="0.25">
      <c r="A8247" s="62">
        <v>42142610</v>
      </c>
      <c r="B8247" s="63" t="s">
        <v>2578</v>
      </c>
    </row>
    <row r="8248" spans="1:2" x14ac:dyDescent="0.25">
      <c r="A8248" s="62">
        <v>42142611</v>
      </c>
      <c r="B8248" s="63" t="s">
        <v>8312</v>
      </c>
    </row>
    <row r="8249" spans="1:2" x14ac:dyDescent="0.25">
      <c r="A8249" s="62">
        <v>42142612</v>
      </c>
      <c r="B8249" s="63" t="s">
        <v>12641</v>
      </c>
    </row>
    <row r="8250" spans="1:2" x14ac:dyDescent="0.25">
      <c r="A8250" s="62">
        <v>42142613</v>
      </c>
      <c r="B8250" s="63" t="s">
        <v>4056</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6506</v>
      </c>
    </row>
    <row r="8265" spans="1:2" x14ac:dyDescent="0.25">
      <c r="A8265" s="62">
        <v>42142710</v>
      </c>
      <c r="B8265" s="63" t="s">
        <v>10721</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5455</v>
      </c>
    </row>
    <row r="8273" spans="1:2" x14ac:dyDescent="0.25">
      <c r="A8273" s="62">
        <v>42142802</v>
      </c>
      <c r="B8273" s="63" t="s">
        <v>4920</v>
      </c>
    </row>
    <row r="8274" spans="1:2" x14ac:dyDescent="0.25">
      <c r="A8274" s="62">
        <v>42142901</v>
      </c>
      <c r="B8274" s="63" t="s">
        <v>7501</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5599</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14330</v>
      </c>
    </row>
    <row r="8286" spans="1:2" x14ac:dyDescent="0.25">
      <c r="A8286" s="62">
        <v>42142913</v>
      </c>
      <c r="B8286" s="63" t="s">
        <v>3781</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8813</v>
      </c>
    </row>
    <row r="8293" spans="1:2" x14ac:dyDescent="0.25">
      <c r="A8293" s="62">
        <v>42143201</v>
      </c>
      <c r="B8293" s="63" t="s">
        <v>14969</v>
      </c>
    </row>
    <row r="8294" spans="1:2" x14ac:dyDescent="0.25">
      <c r="A8294" s="62">
        <v>42143202</v>
      </c>
      <c r="B8294" s="63" t="s">
        <v>3974</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10069</v>
      </c>
    </row>
    <row r="8301" spans="1:2" x14ac:dyDescent="0.25">
      <c r="A8301" s="62">
        <v>42143505</v>
      </c>
      <c r="B8301" s="63" t="s">
        <v>11234</v>
      </c>
    </row>
    <row r="8302" spans="1:2" x14ac:dyDescent="0.25">
      <c r="A8302" s="62">
        <v>42143506</v>
      </c>
      <c r="B8302" s="63" t="s">
        <v>3587</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14717</v>
      </c>
    </row>
    <row r="8307" spans="1:2" x14ac:dyDescent="0.25">
      <c r="A8307" s="62">
        <v>42143511</v>
      </c>
      <c r="B8307" s="63" t="s">
        <v>3543</v>
      </c>
    </row>
    <row r="8308" spans="1:2" x14ac:dyDescent="0.25">
      <c r="A8308" s="62">
        <v>42143512</v>
      </c>
      <c r="B8308" s="63" t="s">
        <v>18754</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13911</v>
      </c>
    </row>
    <row r="8313" spans="1:2" x14ac:dyDescent="0.25">
      <c r="A8313" s="62">
        <v>42143604</v>
      </c>
      <c r="B8313" s="63" t="s">
        <v>13103</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16376</v>
      </c>
    </row>
    <row r="8318" spans="1:2" x14ac:dyDescent="0.25">
      <c r="A8318" s="62">
        <v>42151501</v>
      </c>
      <c r="B8318" s="63" t="s">
        <v>14027</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6477</v>
      </c>
    </row>
    <row r="8324" spans="1:2" x14ac:dyDescent="0.25">
      <c r="A8324" s="62">
        <v>42151507</v>
      </c>
      <c r="B8324" s="63" t="s">
        <v>10092</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8772</v>
      </c>
    </row>
    <row r="8329" spans="1:2" x14ac:dyDescent="0.25">
      <c r="A8329" s="62">
        <v>42151605</v>
      </c>
      <c r="B8329" s="63" t="s">
        <v>13891</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14570</v>
      </c>
    </row>
    <row r="8334" spans="1:2" x14ac:dyDescent="0.25">
      <c r="A8334" s="62">
        <v>42151610</v>
      </c>
      <c r="B8334" s="63" t="s">
        <v>6607</v>
      </c>
    </row>
    <row r="8335" spans="1:2" x14ac:dyDescent="0.25">
      <c r="A8335" s="62">
        <v>42151611</v>
      </c>
      <c r="B8335" s="63" t="s">
        <v>9606</v>
      </c>
    </row>
    <row r="8336" spans="1:2" x14ac:dyDescent="0.25">
      <c r="A8336" s="62">
        <v>42151612</v>
      </c>
      <c r="B8336" s="63" t="s">
        <v>7529</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8279</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4173</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15833</v>
      </c>
    </row>
    <row r="8383" spans="1:2" x14ac:dyDescent="0.25">
      <c r="A8383" s="62">
        <v>42151660</v>
      </c>
      <c r="B8383" s="63" t="s">
        <v>15125</v>
      </c>
    </row>
    <row r="8384" spans="1:2" x14ac:dyDescent="0.25">
      <c r="A8384" s="62">
        <v>42151661</v>
      </c>
      <c r="B8384" s="63" t="s">
        <v>10324</v>
      </c>
    </row>
    <row r="8385" spans="1:2" x14ac:dyDescent="0.25">
      <c r="A8385" s="62">
        <v>42151662</v>
      </c>
      <c r="B8385" s="63" t="s">
        <v>10763</v>
      </c>
    </row>
    <row r="8386" spans="1:2" x14ac:dyDescent="0.25">
      <c r="A8386" s="62">
        <v>42151663</v>
      </c>
      <c r="B8386" s="63" t="s">
        <v>13639</v>
      </c>
    </row>
    <row r="8387" spans="1:2" x14ac:dyDescent="0.25">
      <c r="A8387" s="62">
        <v>42151664</v>
      </c>
      <c r="B8387" s="63" t="s">
        <v>3824</v>
      </c>
    </row>
    <row r="8388" spans="1:2" x14ac:dyDescent="0.25">
      <c r="A8388" s="62">
        <v>42151665</v>
      </c>
      <c r="B8388" s="63" t="s">
        <v>5183</v>
      </c>
    </row>
    <row r="8389" spans="1:2" x14ac:dyDescent="0.25">
      <c r="A8389" s="62">
        <v>42151666</v>
      </c>
      <c r="B8389" s="63" t="s">
        <v>11826</v>
      </c>
    </row>
    <row r="8390" spans="1:2" x14ac:dyDescent="0.25">
      <c r="A8390" s="62">
        <v>42151667</v>
      </c>
      <c r="B8390" s="63" t="s">
        <v>6748</v>
      </c>
    </row>
    <row r="8391" spans="1:2" x14ac:dyDescent="0.25">
      <c r="A8391" s="62">
        <v>42151668</v>
      </c>
      <c r="B8391" s="63" t="s">
        <v>5401</v>
      </c>
    </row>
    <row r="8392" spans="1:2" x14ac:dyDescent="0.25">
      <c r="A8392" s="62">
        <v>42151669</v>
      </c>
      <c r="B8392" s="63" t="s">
        <v>9410</v>
      </c>
    </row>
    <row r="8393" spans="1:2" x14ac:dyDescent="0.25">
      <c r="A8393" s="62">
        <v>42151670</v>
      </c>
      <c r="B8393" s="63" t="s">
        <v>14448</v>
      </c>
    </row>
    <row r="8394" spans="1:2" x14ac:dyDescent="0.25">
      <c r="A8394" s="62">
        <v>42151671</v>
      </c>
      <c r="B8394" s="63" t="s">
        <v>9910</v>
      </c>
    </row>
    <row r="8395" spans="1:2" x14ac:dyDescent="0.25">
      <c r="A8395" s="62">
        <v>42151672</v>
      </c>
      <c r="B8395" s="63" t="s">
        <v>2898</v>
      </c>
    </row>
    <row r="8396" spans="1:2" x14ac:dyDescent="0.25">
      <c r="A8396" s="62">
        <v>42151673</v>
      </c>
      <c r="B8396" s="63" t="s">
        <v>11312</v>
      </c>
    </row>
    <row r="8397" spans="1:2" x14ac:dyDescent="0.25">
      <c r="A8397" s="62">
        <v>42151674</v>
      </c>
      <c r="B8397" s="63" t="s">
        <v>15985</v>
      </c>
    </row>
    <row r="8398" spans="1:2" x14ac:dyDescent="0.25">
      <c r="A8398" s="62">
        <v>42151675</v>
      </c>
      <c r="B8398" s="63" t="s">
        <v>4307</v>
      </c>
    </row>
    <row r="8399" spans="1:2" x14ac:dyDescent="0.25">
      <c r="A8399" s="62">
        <v>42151676</v>
      </c>
      <c r="B8399" s="63" t="s">
        <v>13964</v>
      </c>
    </row>
    <row r="8400" spans="1:2" x14ac:dyDescent="0.25">
      <c r="A8400" s="62">
        <v>42151677</v>
      </c>
      <c r="B8400" s="63" t="s">
        <v>8732</v>
      </c>
    </row>
    <row r="8401" spans="1:2" x14ac:dyDescent="0.25">
      <c r="A8401" s="62">
        <v>42151678</v>
      </c>
      <c r="B8401" s="63" t="s">
        <v>3642</v>
      </c>
    </row>
    <row r="8402" spans="1:2" x14ac:dyDescent="0.25">
      <c r="A8402" s="62">
        <v>42151679</v>
      </c>
      <c r="B8402" s="63" t="s">
        <v>11202</v>
      </c>
    </row>
    <row r="8403" spans="1:2" x14ac:dyDescent="0.25">
      <c r="A8403" s="62">
        <v>42151680</v>
      </c>
      <c r="B8403" s="63" t="s">
        <v>17764</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18577</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2241</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2451</v>
      </c>
    </row>
    <row r="8430" spans="1:2" x14ac:dyDescent="0.25">
      <c r="A8430" s="62">
        <v>42151905</v>
      </c>
      <c r="B8430" s="63" t="s">
        <v>10560</v>
      </c>
    </row>
    <row r="8431" spans="1:2" x14ac:dyDescent="0.25">
      <c r="A8431" s="62">
        <v>42151906</v>
      </c>
      <c r="B8431" s="63" t="s">
        <v>5082</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14497</v>
      </c>
    </row>
    <row r="8437" spans="1:2" x14ac:dyDescent="0.25">
      <c r="A8437" s="62">
        <v>42151912</v>
      </c>
      <c r="B8437" s="63" t="s">
        <v>15204</v>
      </c>
    </row>
    <row r="8438" spans="1:2" x14ac:dyDescent="0.25">
      <c r="A8438" s="62">
        <v>42152001</v>
      </c>
      <c r="B8438" s="63" t="s">
        <v>17418</v>
      </c>
    </row>
    <row r="8439" spans="1:2" x14ac:dyDescent="0.25">
      <c r="A8439" s="62">
        <v>42152002</v>
      </c>
      <c r="B8439" s="63" t="s">
        <v>4755</v>
      </c>
    </row>
    <row r="8440" spans="1:2" x14ac:dyDescent="0.25">
      <c r="A8440" s="62">
        <v>42152003</v>
      </c>
      <c r="B8440" s="63" t="s">
        <v>15428</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13974</v>
      </c>
    </row>
    <row r="8445" spans="1:2" x14ac:dyDescent="0.25">
      <c r="A8445" s="62">
        <v>42152008</v>
      </c>
      <c r="B8445" s="63" t="s">
        <v>10019</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13492</v>
      </c>
    </row>
    <row r="8457" spans="1:2" x14ac:dyDescent="0.25">
      <c r="A8457" s="62">
        <v>42152106</v>
      </c>
      <c r="B8457" s="63" t="s">
        <v>3788</v>
      </c>
    </row>
    <row r="8458" spans="1:2" x14ac:dyDescent="0.25">
      <c r="A8458" s="62">
        <v>42152107</v>
      </c>
      <c r="B8458" s="63" t="s">
        <v>7495</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18066</v>
      </c>
    </row>
    <row r="8463" spans="1:2" x14ac:dyDescent="0.25">
      <c r="A8463" s="62">
        <v>42152112</v>
      </c>
      <c r="B8463" s="63" t="s">
        <v>14506</v>
      </c>
    </row>
    <row r="8464" spans="1:2" x14ac:dyDescent="0.25">
      <c r="A8464" s="62">
        <v>42152113</v>
      </c>
      <c r="B8464" s="63" t="s">
        <v>10762</v>
      </c>
    </row>
    <row r="8465" spans="1:2" x14ac:dyDescent="0.25">
      <c r="A8465" s="62">
        <v>42152114</v>
      </c>
      <c r="B8465" s="63" t="s">
        <v>2723</v>
      </c>
    </row>
    <row r="8466" spans="1:2" x14ac:dyDescent="0.25">
      <c r="A8466" s="62">
        <v>42152115</v>
      </c>
      <c r="B8466" s="63" t="s">
        <v>15076</v>
      </c>
    </row>
    <row r="8467" spans="1:2" x14ac:dyDescent="0.25">
      <c r="A8467" s="62">
        <v>42152201</v>
      </c>
      <c r="B8467" s="63" t="s">
        <v>16038</v>
      </c>
    </row>
    <row r="8468" spans="1:2" x14ac:dyDescent="0.25">
      <c r="A8468" s="62">
        <v>42152202</v>
      </c>
      <c r="B8468" s="63" t="s">
        <v>5592</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4782</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16339</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16646</v>
      </c>
    </row>
    <row r="8488" spans="1:2" x14ac:dyDescent="0.25">
      <c r="A8488" s="62">
        <v>42152222</v>
      </c>
      <c r="B8488" s="63" t="s">
        <v>13725</v>
      </c>
    </row>
    <row r="8489" spans="1:2" x14ac:dyDescent="0.25">
      <c r="A8489" s="62">
        <v>42152223</v>
      </c>
      <c r="B8489" s="63" t="s">
        <v>18220</v>
      </c>
    </row>
    <row r="8490" spans="1:2" x14ac:dyDescent="0.25">
      <c r="A8490" s="62">
        <v>42152224</v>
      </c>
      <c r="B8490" s="63" t="s">
        <v>7737</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2687</v>
      </c>
    </row>
    <row r="8499" spans="1:2" x14ac:dyDescent="0.25">
      <c r="A8499" s="62">
        <v>42152402</v>
      </c>
      <c r="B8499" s="63" t="s">
        <v>5939</v>
      </c>
    </row>
    <row r="8500" spans="1:2" x14ac:dyDescent="0.25">
      <c r="A8500" s="62">
        <v>42152403</v>
      </c>
      <c r="B8500" s="63" t="s">
        <v>18450</v>
      </c>
    </row>
    <row r="8501" spans="1:2" x14ac:dyDescent="0.25">
      <c r="A8501" s="62">
        <v>42152404</v>
      </c>
      <c r="B8501" s="63" t="s">
        <v>10006</v>
      </c>
    </row>
    <row r="8502" spans="1:2" x14ac:dyDescent="0.25">
      <c r="A8502" s="62">
        <v>42152405</v>
      </c>
      <c r="B8502" s="63" t="s">
        <v>8144</v>
      </c>
    </row>
    <row r="8503" spans="1:2" x14ac:dyDescent="0.25">
      <c r="A8503" s="62">
        <v>42152406</v>
      </c>
      <c r="B8503" s="63" t="s">
        <v>2038</v>
      </c>
    </row>
    <row r="8504" spans="1:2" x14ac:dyDescent="0.25">
      <c r="A8504" s="62">
        <v>42152407</v>
      </c>
      <c r="B8504" s="63" t="s">
        <v>14671</v>
      </c>
    </row>
    <row r="8505" spans="1:2" x14ac:dyDescent="0.25">
      <c r="A8505" s="62">
        <v>42152408</v>
      </c>
      <c r="B8505" s="63" t="s">
        <v>5714</v>
      </c>
    </row>
    <row r="8506" spans="1:2" x14ac:dyDescent="0.25">
      <c r="A8506" s="62">
        <v>42152409</v>
      </c>
      <c r="B8506" s="63" t="s">
        <v>7539</v>
      </c>
    </row>
    <row r="8507" spans="1:2" x14ac:dyDescent="0.25">
      <c r="A8507" s="62">
        <v>42152410</v>
      </c>
      <c r="B8507" s="63" t="s">
        <v>8914</v>
      </c>
    </row>
    <row r="8508" spans="1:2" x14ac:dyDescent="0.25">
      <c r="A8508" s="62">
        <v>42152411</v>
      </c>
      <c r="B8508" s="63" t="s">
        <v>15224</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4526</v>
      </c>
    </row>
    <row r="8517" spans="1:2" x14ac:dyDescent="0.25">
      <c r="A8517" s="62">
        <v>42152420</v>
      </c>
      <c r="B8517" s="63" t="s">
        <v>6145</v>
      </c>
    </row>
    <row r="8518" spans="1:2" x14ac:dyDescent="0.25">
      <c r="A8518" s="62">
        <v>42152421</v>
      </c>
      <c r="B8518" s="63" t="s">
        <v>17144</v>
      </c>
    </row>
    <row r="8519" spans="1:2" x14ac:dyDescent="0.25">
      <c r="A8519" s="62">
        <v>42152422</v>
      </c>
      <c r="B8519" s="63" t="s">
        <v>11591</v>
      </c>
    </row>
    <row r="8520" spans="1:2" x14ac:dyDescent="0.25">
      <c r="A8520" s="62">
        <v>42152423</v>
      </c>
      <c r="B8520" s="63" t="s">
        <v>3040</v>
      </c>
    </row>
    <row r="8521" spans="1:2" x14ac:dyDescent="0.25">
      <c r="A8521" s="62">
        <v>42152424</v>
      </c>
      <c r="B8521" s="63" t="s">
        <v>13168</v>
      </c>
    </row>
    <row r="8522" spans="1:2" x14ac:dyDescent="0.25">
      <c r="A8522" s="62">
        <v>42152425</v>
      </c>
      <c r="B8522" s="63" t="s">
        <v>3984</v>
      </c>
    </row>
    <row r="8523" spans="1:2" x14ac:dyDescent="0.25">
      <c r="A8523" s="62">
        <v>42152426</v>
      </c>
      <c r="B8523" s="63" t="s">
        <v>329</v>
      </c>
    </row>
    <row r="8524" spans="1:2" x14ac:dyDescent="0.25">
      <c r="A8524" s="62">
        <v>42152427</v>
      </c>
      <c r="B8524" s="63" t="s">
        <v>9382</v>
      </c>
    </row>
    <row r="8525" spans="1:2" x14ac:dyDescent="0.25">
      <c r="A8525" s="62">
        <v>42152428</v>
      </c>
      <c r="B8525" s="63" t="s">
        <v>15544</v>
      </c>
    </row>
    <row r="8526" spans="1:2" x14ac:dyDescent="0.25">
      <c r="A8526" s="62">
        <v>42152429</v>
      </c>
      <c r="B8526" s="63" t="s">
        <v>2286</v>
      </c>
    </row>
    <row r="8527" spans="1:2" x14ac:dyDescent="0.25">
      <c r="A8527" s="62">
        <v>42152430</v>
      </c>
      <c r="B8527" s="63" t="s">
        <v>5851</v>
      </c>
    </row>
    <row r="8528" spans="1:2" x14ac:dyDescent="0.25">
      <c r="A8528" s="62">
        <v>42152431</v>
      </c>
      <c r="B8528" s="63" t="s">
        <v>2699</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4994</v>
      </c>
    </row>
    <row r="8534" spans="1:2" x14ac:dyDescent="0.25">
      <c r="A8534" s="62">
        <v>42152437</v>
      </c>
      <c r="B8534" s="63" t="s">
        <v>13562</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15451</v>
      </c>
    </row>
    <row r="8543" spans="1:2" x14ac:dyDescent="0.25">
      <c r="A8543" s="62">
        <v>42152446</v>
      </c>
      <c r="B8543" s="63" t="s">
        <v>14211</v>
      </c>
    </row>
    <row r="8544" spans="1:2" x14ac:dyDescent="0.25">
      <c r="A8544" s="62">
        <v>42152447</v>
      </c>
      <c r="B8544" s="63" t="s">
        <v>11289</v>
      </c>
    </row>
    <row r="8545" spans="1:2" x14ac:dyDescent="0.25">
      <c r="A8545" s="62">
        <v>42152449</v>
      </c>
      <c r="B8545" s="63" t="s">
        <v>10379</v>
      </c>
    </row>
    <row r="8546" spans="1:2" x14ac:dyDescent="0.25">
      <c r="A8546" s="62">
        <v>42152450</v>
      </c>
      <c r="B8546" s="63" t="s">
        <v>6404</v>
      </c>
    </row>
    <row r="8547" spans="1:2" x14ac:dyDescent="0.25">
      <c r="A8547" s="62">
        <v>42152451</v>
      </c>
      <c r="B8547" s="63" t="s">
        <v>3332</v>
      </c>
    </row>
    <row r="8548" spans="1:2" x14ac:dyDescent="0.25">
      <c r="A8548" s="62">
        <v>42152452</v>
      </c>
      <c r="B8548" s="63" t="s">
        <v>5843</v>
      </c>
    </row>
    <row r="8549" spans="1:2" x14ac:dyDescent="0.25">
      <c r="A8549" s="62">
        <v>42152453</v>
      </c>
      <c r="B8549" s="63" t="s">
        <v>14054</v>
      </c>
    </row>
    <row r="8550" spans="1:2" x14ac:dyDescent="0.25">
      <c r="A8550" s="62">
        <v>42152454</v>
      </c>
      <c r="B8550" s="63" t="s">
        <v>15439</v>
      </c>
    </row>
    <row r="8551" spans="1:2" x14ac:dyDescent="0.25">
      <c r="A8551" s="62">
        <v>42152455</v>
      </c>
      <c r="B8551" s="63" t="s">
        <v>13740</v>
      </c>
    </row>
    <row r="8552" spans="1:2" x14ac:dyDescent="0.25">
      <c r="A8552" s="62">
        <v>42152456</v>
      </c>
      <c r="B8552" s="63" t="s">
        <v>16384</v>
      </c>
    </row>
    <row r="8553" spans="1:2" x14ac:dyDescent="0.25">
      <c r="A8553" s="62">
        <v>42152457</v>
      </c>
      <c r="B8553" s="63" t="s">
        <v>15381</v>
      </c>
    </row>
    <row r="8554" spans="1:2" x14ac:dyDescent="0.25">
      <c r="A8554" s="62">
        <v>42152458</v>
      </c>
      <c r="B8554" s="63" t="s">
        <v>11866</v>
      </c>
    </row>
    <row r="8555" spans="1:2" x14ac:dyDescent="0.25">
      <c r="A8555" s="62">
        <v>42152459</v>
      </c>
      <c r="B8555" s="63" t="s">
        <v>2334</v>
      </c>
    </row>
    <row r="8556" spans="1:2" x14ac:dyDescent="0.25">
      <c r="A8556" s="62">
        <v>42152460</v>
      </c>
      <c r="B8556" s="63" t="s">
        <v>8919</v>
      </c>
    </row>
    <row r="8557" spans="1:2" x14ac:dyDescent="0.25">
      <c r="A8557" s="62">
        <v>42152461</v>
      </c>
      <c r="B8557" s="63" t="s">
        <v>15711</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7566</v>
      </c>
    </row>
    <row r="8562" spans="1:2" x14ac:dyDescent="0.25">
      <c r="A8562" s="62">
        <v>42152501</v>
      </c>
      <c r="B8562" s="63" t="s">
        <v>10121</v>
      </c>
    </row>
    <row r="8563" spans="1:2" x14ac:dyDescent="0.25">
      <c r="A8563" s="62">
        <v>42152502</v>
      </c>
      <c r="B8563" s="63" t="s">
        <v>10180</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8361</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3967</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6491</v>
      </c>
    </row>
    <row r="8580" spans="1:2" x14ac:dyDescent="0.25">
      <c r="A8580" s="62">
        <v>42152520</v>
      </c>
      <c r="B8580" s="63" t="s">
        <v>9688</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2466</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10322</v>
      </c>
    </row>
    <row r="8595" spans="1:2" x14ac:dyDescent="0.25">
      <c r="A8595" s="62">
        <v>42152707</v>
      </c>
      <c r="B8595" s="63" t="s">
        <v>2600</v>
      </c>
    </row>
    <row r="8596" spans="1:2" x14ac:dyDescent="0.25">
      <c r="A8596" s="62">
        <v>42152708</v>
      </c>
      <c r="B8596" s="63" t="s">
        <v>5089</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16665</v>
      </c>
    </row>
    <row r="8602" spans="1:2" x14ac:dyDescent="0.25">
      <c r="A8602" s="62">
        <v>42152714</v>
      </c>
      <c r="B8602" s="63" t="s">
        <v>7269</v>
      </c>
    </row>
    <row r="8603" spans="1:2" x14ac:dyDescent="0.25">
      <c r="A8603" s="62">
        <v>42152715</v>
      </c>
      <c r="B8603" s="63" t="s">
        <v>15398</v>
      </c>
    </row>
    <row r="8604" spans="1:2" x14ac:dyDescent="0.25">
      <c r="A8604" s="62">
        <v>42152716</v>
      </c>
      <c r="B8604" s="63" t="s">
        <v>2325</v>
      </c>
    </row>
    <row r="8605" spans="1:2" x14ac:dyDescent="0.25">
      <c r="A8605" s="62">
        <v>42152801</v>
      </c>
      <c r="B8605" s="63" t="s">
        <v>17077</v>
      </c>
    </row>
    <row r="8606" spans="1:2" x14ac:dyDescent="0.25">
      <c r="A8606" s="62">
        <v>42152802</v>
      </c>
      <c r="B8606" s="63" t="s">
        <v>12010</v>
      </c>
    </row>
    <row r="8607" spans="1:2" x14ac:dyDescent="0.25">
      <c r="A8607" s="62">
        <v>42152803</v>
      </c>
      <c r="B8607" s="63" t="s">
        <v>4482</v>
      </c>
    </row>
    <row r="8608" spans="1:2" x14ac:dyDescent="0.25">
      <c r="A8608" s="62">
        <v>42152804</v>
      </c>
      <c r="B8608" s="63" t="s">
        <v>10848</v>
      </c>
    </row>
    <row r="8609" spans="1:2" x14ac:dyDescent="0.25">
      <c r="A8609" s="62">
        <v>42152805</v>
      </c>
      <c r="B8609" s="63" t="s">
        <v>4846</v>
      </c>
    </row>
    <row r="8610" spans="1:2" x14ac:dyDescent="0.25">
      <c r="A8610" s="62">
        <v>42152806</v>
      </c>
      <c r="B8610" s="63" t="s">
        <v>5465</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15342</v>
      </c>
    </row>
    <row r="8616" spans="1:2" x14ac:dyDescent="0.25">
      <c r="A8616" s="62">
        <v>42161502</v>
      </c>
      <c r="B8616" s="63" t="s">
        <v>14873</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3595</v>
      </c>
    </row>
    <row r="8621" spans="1:2" x14ac:dyDescent="0.25">
      <c r="A8621" s="62">
        <v>42161507</v>
      </c>
      <c r="B8621" s="63" t="s">
        <v>15269</v>
      </c>
    </row>
    <row r="8622" spans="1:2" x14ac:dyDescent="0.25">
      <c r="A8622" s="62">
        <v>42161508</v>
      </c>
      <c r="B8622" s="63" t="s">
        <v>11798</v>
      </c>
    </row>
    <row r="8623" spans="1:2" x14ac:dyDescent="0.25">
      <c r="A8623" s="62">
        <v>42161509</v>
      </c>
      <c r="B8623" s="63" t="s">
        <v>5857</v>
      </c>
    </row>
    <row r="8624" spans="1:2" x14ac:dyDescent="0.25">
      <c r="A8624" s="62">
        <v>42161510</v>
      </c>
      <c r="B8624" s="63" t="s">
        <v>5453</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14680</v>
      </c>
    </row>
    <row r="8637" spans="1:2" x14ac:dyDescent="0.25">
      <c r="A8637" s="62">
        <v>42161613</v>
      </c>
      <c r="B8637" s="63" t="s">
        <v>7937</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16756</v>
      </c>
    </row>
    <row r="8643" spans="1:2" x14ac:dyDescent="0.25">
      <c r="A8643" s="62">
        <v>42161619</v>
      </c>
      <c r="B8643" s="63" t="s">
        <v>3823</v>
      </c>
    </row>
    <row r="8644" spans="1:2" x14ac:dyDescent="0.25">
      <c r="A8644" s="62">
        <v>42161620</v>
      </c>
      <c r="B8644" s="63" t="s">
        <v>9267</v>
      </c>
    </row>
    <row r="8645" spans="1:2" x14ac:dyDescent="0.25">
      <c r="A8645" s="62">
        <v>42161621</v>
      </c>
      <c r="B8645" s="63" t="s">
        <v>12194</v>
      </c>
    </row>
    <row r="8646" spans="1:2" x14ac:dyDescent="0.25">
      <c r="A8646" s="62">
        <v>42161622</v>
      </c>
      <c r="B8646" s="63" t="s">
        <v>8143</v>
      </c>
    </row>
    <row r="8647" spans="1:2" x14ac:dyDescent="0.25">
      <c r="A8647" s="62">
        <v>42161623</v>
      </c>
      <c r="B8647" s="63" t="s">
        <v>5307</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13712</v>
      </c>
    </row>
    <row r="8652" spans="1:2" x14ac:dyDescent="0.25">
      <c r="A8652" s="62">
        <v>42161628</v>
      </c>
      <c r="B8652" s="63" t="s">
        <v>11013</v>
      </c>
    </row>
    <row r="8653" spans="1:2" x14ac:dyDescent="0.25">
      <c r="A8653" s="62">
        <v>42161629</v>
      </c>
      <c r="B8653" s="63" t="s">
        <v>16905</v>
      </c>
    </row>
    <row r="8654" spans="1:2" x14ac:dyDescent="0.25">
      <c r="A8654" s="62">
        <v>42161630</v>
      </c>
      <c r="B8654" s="63" t="s">
        <v>4520</v>
      </c>
    </row>
    <row r="8655" spans="1:2" x14ac:dyDescent="0.25">
      <c r="A8655" s="62">
        <v>42161631</v>
      </c>
      <c r="B8655" s="63" t="s">
        <v>9925</v>
      </c>
    </row>
    <row r="8656" spans="1:2" x14ac:dyDescent="0.25">
      <c r="A8656" s="62">
        <v>42161632</v>
      </c>
      <c r="B8656" s="63" t="s">
        <v>6132</v>
      </c>
    </row>
    <row r="8657" spans="1:2" x14ac:dyDescent="0.25">
      <c r="A8657" s="62">
        <v>42161633</v>
      </c>
      <c r="B8657" s="63" t="s">
        <v>4890</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10204</v>
      </c>
    </row>
    <row r="8662" spans="1:2" x14ac:dyDescent="0.25">
      <c r="A8662" s="62">
        <v>42161703</v>
      </c>
      <c r="B8662" s="63" t="s">
        <v>18534</v>
      </c>
    </row>
    <row r="8663" spans="1:2" x14ac:dyDescent="0.25">
      <c r="A8663" s="62">
        <v>42161704</v>
      </c>
      <c r="B8663" s="63" t="s">
        <v>3597</v>
      </c>
    </row>
    <row r="8664" spans="1:2" x14ac:dyDescent="0.25">
      <c r="A8664" s="62">
        <v>42161801</v>
      </c>
      <c r="B8664" s="63" t="s">
        <v>16306</v>
      </c>
    </row>
    <row r="8665" spans="1:2" x14ac:dyDescent="0.25">
      <c r="A8665" s="62">
        <v>42161802</v>
      </c>
      <c r="B8665" s="63" t="s">
        <v>11026</v>
      </c>
    </row>
    <row r="8666" spans="1:2" x14ac:dyDescent="0.25">
      <c r="A8666" s="62">
        <v>42161803</v>
      </c>
      <c r="B8666" s="63" t="s">
        <v>18449</v>
      </c>
    </row>
    <row r="8667" spans="1:2" x14ac:dyDescent="0.25">
      <c r="A8667" s="62">
        <v>42161804</v>
      </c>
      <c r="B8667" s="63" t="s">
        <v>16008</v>
      </c>
    </row>
    <row r="8668" spans="1:2" x14ac:dyDescent="0.25">
      <c r="A8668" s="62">
        <v>42171501</v>
      </c>
      <c r="B8668" s="63" t="s">
        <v>8264</v>
      </c>
    </row>
    <row r="8669" spans="1:2" x14ac:dyDescent="0.25">
      <c r="A8669" s="62">
        <v>42171502</v>
      </c>
      <c r="B8669" s="63" t="s">
        <v>14994</v>
      </c>
    </row>
    <row r="8670" spans="1:2" x14ac:dyDescent="0.25">
      <c r="A8670" s="62">
        <v>42171601</v>
      </c>
      <c r="B8670" s="63" t="s">
        <v>15341</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13457</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18064</v>
      </c>
    </row>
    <row r="8680" spans="1:2" x14ac:dyDescent="0.25">
      <c r="A8680" s="62">
        <v>42171611</v>
      </c>
      <c r="B8680" s="63" t="s">
        <v>3415</v>
      </c>
    </row>
    <row r="8681" spans="1:2" x14ac:dyDescent="0.25">
      <c r="A8681" s="62">
        <v>42171612</v>
      </c>
      <c r="B8681" s="63" t="s">
        <v>8117</v>
      </c>
    </row>
    <row r="8682" spans="1:2" x14ac:dyDescent="0.25">
      <c r="A8682" s="62">
        <v>42171613</v>
      </c>
      <c r="B8682" s="63" t="s">
        <v>2753</v>
      </c>
    </row>
    <row r="8683" spans="1:2" x14ac:dyDescent="0.25">
      <c r="A8683" s="62">
        <v>42171614</v>
      </c>
      <c r="B8683" s="63" t="s">
        <v>13690</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6036</v>
      </c>
    </row>
    <row r="8691" spans="1:2" x14ac:dyDescent="0.25">
      <c r="A8691" s="62">
        <v>42171804</v>
      </c>
      <c r="B8691" s="63" t="s">
        <v>14168</v>
      </c>
    </row>
    <row r="8692" spans="1:2" x14ac:dyDescent="0.25">
      <c r="A8692" s="62">
        <v>42171805</v>
      </c>
      <c r="B8692" s="63" t="s">
        <v>2022</v>
      </c>
    </row>
    <row r="8693" spans="1:2" x14ac:dyDescent="0.25">
      <c r="A8693" s="62">
        <v>42171806</v>
      </c>
      <c r="B8693" s="63" t="s">
        <v>12549</v>
      </c>
    </row>
    <row r="8694" spans="1:2" x14ac:dyDescent="0.25">
      <c r="A8694" s="62">
        <v>42171901</v>
      </c>
      <c r="B8694" s="63" t="s">
        <v>7010</v>
      </c>
    </row>
    <row r="8695" spans="1:2" x14ac:dyDescent="0.25">
      <c r="A8695" s="62">
        <v>42171902</v>
      </c>
      <c r="B8695" s="63" t="s">
        <v>18387</v>
      </c>
    </row>
    <row r="8696" spans="1:2" x14ac:dyDescent="0.25">
      <c r="A8696" s="62">
        <v>42171903</v>
      </c>
      <c r="B8696" s="63" t="s">
        <v>2626</v>
      </c>
    </row>
    <row r="8697" spans="1:2" x14ac:dyDescent="0.25">
      <c r="A8697" s="62">
        <v>42171904</v>
      </c>
      <c r="B8697" s="63" t="s">
        <v>14541</v>
      </c>
    </row>
    <row r="8698" spans="1:2" x14ac:dyDescent="0.25">
      <c r="A8698" s="62">
        <v>42171905</v>
      </c>
      <c r="B8698" s="63" t="s">
        <v>11066</v>
      </c>
    </row>
    <row r="8699" spans="1:2" x14ac:dyDescent="0.25">
      <c r="A8699" s="62">
        <v>42171906</v>
      </c>
      <c r="B8699" s="63" t="s">
        <v>9384</v>
      </c>
    </row>
    <row r="8700" spans="1:2" x14ac:dyDescent="0.25">
      <c r="A8700" s="62">
        <v>42171907</v>
      </c>
      <c r="B8700" s="63" t="s">
        <v>5640</v>
      </c>
    </row>
    <row r="8701" spans="1:2" x14ac:dyDescent="0.25">
      <c r="A8701" s="62">
        <v>42171908</v>
      </c>
      <c r="B8701" s="63" t="s">
        <v>12184</v>
      </c>
    </row>
    <row r="8702" spans="1:2" x14ac:dyDescent="0.25">
      <c r="A8702" s="62">
        <v>42171909</v>
      </c>
      <c r="B8702" s="63" t="s">
        <v>18414</v>
      </c>
    </row>
    <row r="8703" spans="1:2" x14ac:dyDescent="0.25">
      <c r="A8703" s="62">
        <v>42171910</v>
      </c>
      <c r="B8703" s="63" t="s">
        <v>13977</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15507</v>
      </c>
    </row>
    <row r="8714" spans="1:2" x14ac:dyDescent="0.25">
      <c r="A8714" s="62">
        <v>42172001</v>
      </c>
      <c r="B8714" s="63" t="s">
        <v>5261</v>
      </c>
    </row>
    <row r="8715" spans="1:2" x14ac:dyDescent="0.25">
      <c r="A8715" s="62">
        <v>42172002</v>
      </c>
      <c r="B8715" s="63" t="s">
        <v>7056</v>
      </c>
    </row>
    <row r="8716" spans="1:2" x14ac:dyDescent="0.25">
      <c r="A8716" s="62">
        <v>42172003</v>
      </c>
      <c r="B8716" s="63" t="s">
        <v>3894</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16704</v>
      </c>
    </row>
    <row r="8724" spans="1:2" x14ac:dyDescent="0.25">
      <c r="A8724" s="62">
        <v>42172011</v>
      </c>
      <c r="B8724" s="63" t="s">
        <v>18573</v>
      </c>
    </row>
    <row r="8725" spans="1:2" x14ac:dyDescent="0.25">
      <c r="A8725" s="62">
        <v>42172012</v>
      </c>
      <c r="B8725" s="63" t="s">
        <v>13941</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15311</v>
      </c>
    </row>
    <row r="8730" spans="1:2" x14ac:dyDescent="0.25">
      <c r="A8730" s="62">
        <v>42172017</v>
      </c>
      <c r="B8730" s="63" t="s">
        <v>6728</v>
      </c>
    </row>
    <row r="8731" spans="1:2" x14ac:dyDescent="0.25">
      <c r="A8731" s="62">
        <v>42172101</v>
      </c>
      <c r="B8731" s="63" t="s">
        <v>4370</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13547</v>
      </c>
    </row>
    <row r="8740" spans="1:2" x14ac:dyDescent="0.25">
      <c r="A8740" s="62">
        <v>42181506</v>
      </c>
      <c r="B8740" s="63" t="s">
        <v>6831</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13940</v>
      </c>
    </row>
    <row r="8751" spans="1:2" x14ac:dyDescent="0.25">
      <c r="A8751" s="62">
        <v>42181517</v>
      </c>
      <c r="B8751" s="63" t="s">
        <v>2544</v>
      </c>
    </row>
    <row r="8752" spans="1:2" x14ac:dyDescent="0.25">
      <c r="A8752" s="62">
        <v>42181601</v>
      </c>
      <c r="B8752" s="63" t="s">
        <v>12457</v>
      </c>
    </row>
    <row r="8753" spans="1:2" x14ac:dyDescent="0.25">
      <c r="A8753" s="62">
        <v>42181602</v>
      </c>
      <c r="B8753" s="63" t="s">
        <v>10960</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5442</v>
      </c>
    </row>
    <row r="8760" spans="1:2" x14ac:dyDescent="0.25">
      <c r="A8760" s="62">
        <v>42181609</v>
      </c>
      <c r="B8760" s="63" t="s">
        <v>8319</v>
      </c>
    </row>
    <row r="8761" spans="1:2" x14ac:dyDescent="0.25">
      <c r="A8761" s="62">
        <v>42181610</v>
      </c>
      <c r="B8761" s="63" t="s">
        <v>3394</v>
      </c>
    </row>
    <row r="8762" spans="1:2" x14ac:dyDescent="0.25">
      <c r="A8762" s="62">
        <v>42181701</v>
      </c>
      <c r="B8762" s="63" t="s">
        <v>10239</v>
      </c>
    </row>
    <row r="8763" spans="1:2" x14ac:dyDescent="0.25">
      <c r="A8763" s="62">
        <v>42181702</v>
      </c>
      <c r="B8763" s="63" t="s">
        <v>18644</v>
      </c>
    </row>
    <row r="8764" spans="1:2" x14ac:dyDescent="0.25">
      <c r="A8764" s="62">
        <v>42181703</v>
      </c>
      <c r="B8764" s="63" t="s">
        <v>14778</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15339</v>
      </c>
    </row>
    <row r="8770" spans="1:2" x14ac:dyDescent="0.25">
      <c r="A8770" s="62">
        <v>42181709</v>
      </c>
      <c r="B8770" s="63" t="s">
        <v>5282</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4380</v>
      </c>
    </row>
    <row r="8775" spans="1:2" x14ac:dyDescent="0.25">
      <c r="A8775" s="62">
        <v>42181714</v>
      </c>
      <c r="B8775" s="63" t="s">
        <v>6140</v>
      </c>
    </row>
    <row r="8776" spans="1:2" x14ac:dyDescent="0.25">
      <c r="A8776" s="62">
        <v>42181715</v>
      </c>
      <c r="B8776" s="63" t="s">
        <v>7095</v>
      </c>
    </row>
    <row r="8777" spans="1:2" x14ac:dyDescent="0.25">
      <c r="A8777" s="62">
        <v>42181716</v>
      </c>
      <c r="B8777" s="63" t="s">
        <v>10437</v>
      </c>
    </row>
    <row r="8778" spans="1:2" x14ac:dyDescent="0.25">
      <c r="A8778" s="62">
        <v>42181717</v>
      </c>
      <c r="B8778" s="63" t="s">
        <v>1296</v>
      </c>
    </row>
    <row r="8779" spans="1:2" x14ac:dyDescent="0.25">
      <c r="A8779" s="62">
        <v>42181718</v>
      </c>
      <c r="B8779" s="63" t="s">
        <v>16540</v>
      </c>
    </row>
    <row r="8780" spans="1:2" x14ac:dyDescent="0.25">
      <c r="A8780" s="62">
        <v>42181719</v>
      </c>
      <c r="B8780" s="63" t="s">
        <v>6775</v>
      </c>
    </row>
    <row r="8781" spans="1:2" x14ac:dyDescent="0.25">
      <c r="A8781" s="62">
        <v>42181801</v>
      </c>
      <c r="B8781" s="63" t="s">
        <v>2489</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1906</v>
      </c>
    </row>
    <row r="8799" spans="1:2" x14ac:dyDescent="0.25">
      <c r="A8799" s="62">
        <v>42182003</v>
      </c>
      <c r="B8799" s="63" t="s">
        <v>3138</v>
      </c>
    </row>
    <row r="8800" spans="1:2" x14ac:dyDescent="0.25">
      <c r="A8800" s="62">
        <v>42182004</v>
      </c>
      <c r="B8800" s="63" t="s">
        <v>13032</v>
      </c>
    </row>
    <row r="8801" spans="1:2" x14ac:dyDescent="0.25">
      <c r="A8801" s="62">
        <v>42182005</v>
      </c>
      <c r="B8801" s="63" t="s">
        <v>5265</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5432</v>
      </c>
    </row>
    <row r="8807" spans="1:2" x14ac:dyDescent="0.25">
      <c r="A8807" s="62">
        <v>42182011</v>
      </c>
      <c r="B8807" s="63" t="s">
        <v>1440</v>
      </c>
    </row>
    <row r="8808" spans="1:2" x14ac:dyDescent="0.25">
      <c r="A8808" s="62">
        <v>42182012</v>
      </c>
      <c r="B8808" s="63" t="s">
        <v>18188</v>
      </c>
    </row>
    <row r="8809" spans="1:2" x14ac:dyDescent="0.25">
      <c r="A8809" s="62">
        <v>42182013</v>
      </c>
      <c r="B8809" s="63" t="s">
        <v>5193</v>
      </c>
    </row>
    <row r="8810" spans="1:2" x14ac:dyDescent="0.25">
      <c r="A8810" s="62">
        <v>42182014</v>
      </c>
      <c r="B8810" s="63" t="s">
        <v>7020</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3937</v>
      </c>
    </row>
    <row r="8821" spans="1:2" x14ac:dyDescent="0.25">
      <c r="A8821" s="62">
        <v>42182105</v>
      </c>
      <c r="B8821" s="63" t="s">
        <v>13144</v>
      </c>
    </row>
    <row r="8822" spans="1:2" x14ac:dyDescent="0.25">
      <c r="A8822" s="62">
        <v>42182106</v>
      </c>
      <c r="B8822" s="63" t="s">
        <v>4368</v>
      </c>
    </row>
    <row r="8823" spans="1:2" x14ac:dyDescent="0.25">
      <c r="A8823" s="62">
        <v>42182107</v>
      </c>
      <c r="B8823" s="63" t="s">
        <v>13837</v>
      </c>
    </row>
    <row r="8824" spans="1:2" x14ac:dyDescent="0.25">
      <c r="A8824" s="62">
        <v>42182108</v>
      </c>
      <c r="B8824" s="63" t="s">
        <v>8989</v>
      </c>
    </row>
    <row r="8825" spans="1:2" x14ac:dyDescent="0.25">
      <c r="A8825" s="62">
        <v>42182201</v>
      </c>
      <c r="B8825" s="63" t="s">
        <v>16589</v>
      </c>
    </row>
    <row r="8826" spans="1:2" x14ac:dyDescent="0.25">
      <c r="A8826" s="62">
        <v>42182202</v>
      </c>
      <c r="B8826" s="63" t="s">
        <v>2978</v>
      </c>
    </row>
    <row r="8827" spans="1:2" x14ac:dyDescent="0.25">
      <c r="A8827" s="62">
        <v>42182203</v>
      </c>
      <c r="B8827" s="63" t="s">
        <v>5259</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11985</v>
      </c>
    </row>
    <row r="8843" spans="1:2" x14ac:dyDescent="0.25">
      <c r="A8843" s="62">
        <v>42182310</v>
      </c>
      <c r="B8843" s="63" t="s">
        <v>836</v>
      </c>
    </row>
    <row r="8844" spans="1:2" x14ac:dyDescent="0.25">
      <c r="A8844" s="62">
        <v>42182311</v>
      </c>
      <c r="B8844" s="63" t="s">
        <v>14837</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14649</v>
      </c>
    </row>
    <row r="8852" spans="1:2" x14ac:dyDescent="0.25">
      <c r="A8852" s="62">
        <v>42182405</v>
      </c>
      <c r="B8852" s="63" t="s">
        <v>8853</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14351</v>
      </c>
    </row>
    <row r="8858" spans="1:2" x14ac:dyDescent="0.25">
      <c r="A8858" s="62">
        <v>42182411</v>
      </c>
      <c r="B8858" s="63" t="s">
        <v>13883</v>
      </c>
    </row>
    <row r="8859" spans="1:2" x14ac:dyDescent="0.25">
      <c r="A8859" s="62">
        <v>42182412</v>
      </c>
      <c r="B8859" s="63" t="s">
        <v>5921</v>
      </c>
    </row>
    <row r="8860" spans="1:2" x14ac:dyDescent="0.25">
      <c r="A8860" s="62">
        <v>42182413</v>
      </c>
      <c r="B8860" s="63" t="s">
        <v>8606</v>
      </c>
    </row>
    <row r="8861" spans="1:2" x14ac:dyDescent="0.25">
      <c r="A8861" s="62">
        <v>42182414</v>
      </c>
      <c r="B8861" s="63" t="s">
        <v>9498</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3612</v>
      </c>
    </row>
    <row r="8871" spans="1:2" x14ac:dyDescent="0.25">
      <c r="A8871" s="62">
        <v>42182502</v>
      </c>
      <c r="B8871" s="63" t="s">
        <v>6031</v>
      </c>
    </row>
    <row r="8872" spans="1:2" x14ac:dyDescent="0.25">
      <c r="A8872" s="62">
        <v>42182601</v>
      </c>
      <c r="B8872" s="63" t="s">
        <v>16687</v>
      </c>
    </row>
    <row r="8873" spans="1:2" x14ac:dyDescent="0.25">
      <c r="A8873" s="62">
        <v>42182602</v>
      </c>
      <c r="B8873" s="63" t="s">
        <v>5578</v>
      </c>
    </row>
    <row r="8874" spans="1:2" x14ac:dyDescent="0.25">
      <c r="A8874" s="62">
        <v>42182603</v>
      </c>
      <c r="B8874" s="63" t="s">
        <v>15964</v>
      </c>
    </row>
    <row r="8875" spans="1:2" x14ac:dyDescent="0.25">
      <c r="A8875" s="62">
        <v>42182604</v>
      </c>
      <c r="B8875" s="63" t="s">
        <v>16518</v>
      </c>
    </row>
    <row r="8876" spans="1:2" x14ac:dyDescent="0.25">
      <c r="A8876" s="62">
        <v>42182701</v>
      </c>
      <c r="B8876" s="63" t="s">
        <v>9861</v>
      </c>
    </row>
    <row r="8877" spans="1:2" x14ac:dyDescent="0.25">
      <c r="A8877" s="62">
        <v>42182702</v>
      </c>
      <c r="B8877" s="63" t="s">
        <v>3790</v>
      </c>
    </row>
    <row r="8878" spans="1:2" x14ac:dyDescent="0.25">
      <c r="A8878" s="62">
        <v>42182703</v>
      </c>
      <c r="B8878" s="63" t="s">
        <v>4240</v>
      </c>
    </row>
    <row r="8879" spans="1:2" x14ac:dyDescent="0.25">
      <c r="A8879" s="62">
        <v>42182704</v>
      </c>
      <c r="B8879" s="63" t="s">
        <v>7349</v>
      </c>
    </row>
    <row r="8880" spans="1:2" x14ac:dyDescent="0.25">
      <c r="A8880" s="62">
        <v>42182801</v>
      </c>
      <c r="B8880" s="63" t="s">
        <v>4585</v>
      </c>
    </row>
    <row r="8881" spans="1:2" x14ac:dyDescent="0.25">
      <c r="A8881" s="62">
        <v>42182802</v>
      </c>
      <c r="B8881" s="63" t="s">
        <v>14037</v>
      </c>
    </row>
    <row r="8882" spans="1:2" x14ac:dyDescent="0.25">
      <c r="A8882" s="62">
        <v>42182803</v>
      </c>
      <c r="B8882" s="63" t="s">
        <v>16795</v>
      </c>
    </row>
    <row r="8883" spans="1:2" x14ac:dyDescent="0.25">
      <c r="A8883" s="62">
        <v>42182804</v>
      </c>
      <c r="B8883" s="63" t="s">
        <v>8228</v>
      </c>
    </row>
    <row r="8884" spans="1:2" x14ac:dyDescent="0.25">
      <c r="A8884" s="62">
        <v>42182805</v>
      </c>
      <c r="B8884" s="63" t="s">
        <v>14710</v>
      </c>
    </row>
    <row r="8885" spans="1:2" x14ac:dyDescent="0.25">
      <c r="A8885" s="62">
        <v>42182806</v>
      </c>
      <c r="B8885" s="63" t="s">
        <v>16662</v>
      </c>
    </row>
    <row r="8886" spans="1:2" x14ac:dyDescent="0.25">
      <c r="A8886" s="62">
        <v>42182807</v>
      </c>
      <c r="B8886" s="63" t="s">
        <v>5194</v>
      </c>
    </row>
    <row r="8887" spans="1:2" x14ac:dyDescent="0.25">
      <c r="A8887" s="62">
        <v>42182808</v>
      </c>
      <c r="B8887" s="63" t="s">
        <v>9767</v>
      </c>
    </row>
    <row r="8888" spans="1:2" x14ac:dyDescent="0.25">
      <c r="A8888" s="62">
        <v>42182901</v>
      </c>
      <c r="B8888" s="63" t="s">
        <v>3252</v>
      </c>
    </row>
    <row r="8889" spans="1:2" x14ac:dyDescent="0.25">
      <c r="A8889" s="62">
        <v>42182902</v>
      </c>
      <c r="B8889" s="63" t="s">
        <v>3533</v>
      </c>
    </row>
    <row r="8890" spans="1:2" x14ac:dyDescent="0.25">
      <c r="A8890" s="62">
        <v>42182903</v>
      </c>
      <c r="B8890" s="63" t="s">
        <v>9918</v>
      </c>
    </row>
    <row r="8891" spans="1:2" x14ac:dyDescent="0.25">
      <c r="A8891" s="62">
        <v>42182904</v>
      </c>
      <c r="B8891" s="63" t="s">
        <v>11286</v>
      </c>
    </row>
    <row r="8892" spans="1:2" x14ac:dyDescent="0.25">
      <c r="A8892" s="62">
        <v>42183001</v>
      </c>
      <c r="B8892" s="63" t="s">
        <v>15335</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13963</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14368</v>
      </c>
    </row>
    <row r="8911" spans="1:2" x14ac:dyDescent="0.25">
      <c r="A8911" s="62">
        <v>42183020</v>
      </c>
      <c r="B8911" s="63" t="s">
        <v>5736</v>
      </c>
    </row>
    <row r="8912" spans="1:2" x14ac:dyDescent="0.25">
      <c r="A8912" s="62">
        <v>42183021</v>
      </c>
      <c r="B8912" s="63" t="s">
        <v>3151</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16520</v>
      </c>
    </row>
    <row r="8917" spans="1:2" x14ac:dyDescent="0.25">
      <c r="A8917" s="62">
        <v>42183026</v>
      </c>
      <c r="B8917" s="63" t="s">
        <v>12483</v>
      </c>
    </row>
    <row r="8918" spans="1:2" x14ac:dyDescent="0.25">
      <c r="A8918" s="62">
        <v>42183027</v>
      </c>
      <c r="B8918" s="63" t="s">
        <v>14073</v>
      </c>
    </row>
    <row r="8919" spans="1:2" x14ac:dyDescent="0.25">
      <c r="A8919" s="62">
        <v>42183028</v>
      </c>
      <c r="B8919" s="63" t="s">
        <v>7868</v>
      </c>
    </row>
    <row r="8920" spans="1:2" x14ac:dyDescent="0.25">
      <c r="A8920" s="62">
        <v>42183029</v>
      </c>
      <c r="B8920" s="63" t="s">
        <v>4790</v>
      </c>
    </row>
    <row r="8921" spans="1:2" x14ac:dyDescent="0.25">
      <c r="A8921" s="62">
        <v>42183030</v>
      </c>
      <c r="B8921" s="63" t="s">
        <v>16689</v>
      </c>
    </row>
    <row r="8922" spans="1:2" x14ac:dyDescent="0.25">
      <c r="A8922" s="62">
        <v>42183031</v>
      </c>
      <c r="B8922" s="63" t="s">
        <v>12775</v>
      </c>
    </row>
    <row r="8923" spans="1:2" x14ac:dyDescent="0.25">
      <c r="A8923" s="62">
        <v>42183032</v>
      </c>
      <c r="B8923" s="63" t="s">
        <v>18242</v>
      </c>
    </row>
    <row r="8924" spans="1:2" x14ac:dyDescent="0.25">
      <c r="A8924" s="62">
        <v>42183033</v>
      </c>
      <c r="B8924" s="63" t="s">
        <v>14362</v>
      </c>
    </row>
    <row r="8925" spans="1:2" x14ac:dyDescent="0.25">
      <c r="A8925" s="62">
        <v>42183034</v>
      </c>
      <c r="B8925" s="63" t="s">
        <v>11716</v>
      </c>
    </row>
    <row r="8926" spans="1:2" x14ac:dyDescent="0.25">
      <c r="A8926" s="62">
        <v>42183035</v>
      </c>
      <c r="B8926" s="63" t="s">
        <v>12081</v>
      </c>
    </row>
    <row r="8927" spans="1:2" x14ac:dyDescent="0.25">
      <c r="A8927" s="62">
        <v>42183036</v>
      </c>
      <c r="B8927" s="63" t="s">
        <v>14329</v>
      </c>
    </row>
    <row r="8928" spans="1:2" x14ac:dyDescent="0.25">
      <c r="A8928" s="62">
        <v>42183037</v>
      </c>
      <c r="B8928" s="63" t="s">
        <v>15991</v>
      </c>
    </row>
    <row r="8929" spans="1:2" x14ac:dyDescent="0.25">
      <c r="A8929" s="62">
        <v>42183038</v>
      </c>
      <c r="B8929" s="63" t="s">
        <v>10415</v>
      </c>
    </row>
    <row r="8930" spans="1:2" x14ac:dyDescent="0.25">
      <c r="A8930" s="62">
        <v>42183039</v>
      </c>
      <c r="B8930" s="63" t="s">
        <v>9199</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11711</v>
      </c>
    </row>
    <row r="8936" spans="1:2" x14ac:dyDescent="0.25">
      <c r="A8936" s="62">
        <v>42183045</v>
      </c>
      <c r="B8936" s="63" t="s">
        <v>4142</v>
      </c>
    </row>
    <row r="8937" spans="1:2" x14ac:dyDescent="0.25">
      <c r="A8937" s="62">
        <v>42183046</v>
      </c>
      <c r="B8937" s="63" t="s">
        <v>5015</v>
      </c>
    </row>
    <row r="8938" spans="1:2" x14ac:dyDescent="0.25">
      <c r="A8938" s="62">
        <v>42183047</v>
      </c>
      <c r="B8938" s="63" t="s">
        <v>8150</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10145</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7724</v>
      </c>
    </row>
    <row r="8952" spans="1:2" x14ac:dyDescent="0.25">
      <c r="A8952" s="62">
        <v>42191608</v>
      </c>
      <c r="B8952" s="63" t="s">
        <v>2401</v>
      </c>
    </row>
    <row r="8953" spans="1:2" x14ac:dyDescent="0.25">
      <c r="A8953" s="62">
        <v>42191609</v>
      </c>
      <c r="B8953" s="63" t="s">
        <v>16088</v>
      </c>
    </row>
    <row r="8954" spans="1:2" x14ac:dyDescent="0.25">
      <c r="A8954" s="62">
        <v>42191610</v>
      </c>
      <c r="B8954" s="63" t="s">
        <v>15059</v>
      </c>
    </row>
    <row r="8955" spans="1:2" x14ac:dyDescent="0.25">
      <c r="A8955" s="62">
        <v>42191611</v>
      </c>
      <c r="B8955" s="63" t="s">
        <v>2137</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7621</v>
      </c>
    </row>
    <row r="8960" spans="1:2" x14ac:dyDescent="0.25">
      <c r="A8960" s="62">
        <v>42191704</v>
      </c>
      <c r="B8960" s="63" t="s">
        <v>10191</v>
      </c>
    </row>
    <row r="8961" spans="1:2" x14ac:dyDescent="0.25">
      <c r="A8961" s="62">
        <v>42191705</v>
      </c>
      <c r="B8961" s="63" t="s">
        <v>7163</v>
      </c>
    </row>
    <row r="8962" spans="1:2" x14ac:dyDescent="0.25">
      <c r="A8962" s="62">
        <v>42191706</v>
      </c>
      <c r="B8962" s="63" t="s">
        <v>13109</v>
      </c>
    </row>
    <row r="8963" spans="1:2" x14ac:dyDescent="0.25">
      <c r="A8963" s="62">
        <v>42191707</v>
      </c>
      <c r="B8963" s="63" t="s">
        <v>13400</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11481</v>
      </c>
    </row>
    <row r="8977" spans="1:2" x14ac:dyDescent="0.25">
      <c r="A8977" s="62">
        <v>42191810</v>
      </c>
      <c r="B8977" s="63" t="s">
        <v>4003</v>
      </c>
    </row>
    <row r="8978" spans="1:2" x14ac:dyDescent="0.25">
      <c r="A8978" s="62">
        <v>42191811</v>
      </c>
      <c r="B8978" s="63" t="s">
        <v>15396</v>
      </c>
    </row>
    <row r="8979" spans="1:2" x14ac:dyDescent="0.25">
      <c r="A8979" s="62">
        <v>42191812</v>
      </c>
      <c r="B8979" s="63" t="s">
        <v>10667</v>
      </c>
    </row>
    <row r="8980" spans="1:2" x14ac:dyDescent="0.25">
      <c r="A8980" s="62">
        <v>42191813</v>
      </c>
      <c r="B8980" s="63" t="s">
        <v>9890</v>
      </c>
    </row>
    <row r="8981" spans="1:2" x14ac:dyDescent="0.25">
      <c r="A8981" s="62">
        <v>42191814</v>
      </c>
      <c r="B8981" s="63" t="s">
        <v>5434</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6293</v>
      </c>
    </row>
    <row r="8987" spans="1:2" x14ac:dyDescent="0.25">
      <c r="A8987" s="62">
        <v>42191906</v>
      </c>
      <c r="B8987" s="63" t="s">
        <v>18350</v>
      </c>
    </row>
    <row r="8988" spans="1:2" x14ac:dyDescent="0.25">
      <c r="A8988" s="62">
        <v>42191907</v>
      </c>
      <c r="B8988" s="63" t="s">
        <v>4106</v>
      </c>
    </row>
    <row r="8989" spans="1:2" x14ac:dyDescent="0.25">
      <c r="A8989" s="62">
        <v>42192001</v>
      </c>
      <c r="B8989" s="63" t="s">
        <v>8733</v>
      </c>
    </row>
    <row r="8990" spans="1:2" x14ac:dyDescent="0.25">
      <c r="A8990" s="62">
        <v>42192002</v>
      </c>
      <c r="B8990" s="63" t="s">
        <v>10920</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5458</v>
      </c>
    </row>
    <row r="8997" spans="1:2" x14ac:dyDescent="0.25">
      <c r="A8997" s="62">
        <v>42192201</v>
      </c>
      <c r="B8997" s="63" t="s">
        <v>7482</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10166</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3501</v>
      </c>
    </row>
    <row r="9009" spans="1:2" x14ac:dyDescent="0.25">
      <c r="A9009" s="62">
        <v>42192213</v>
      </c>
      <c r="B9009" s="63" t="s">
        <v>3925</v>
      </c>
    </row>
    <row r="9010" spans="1:2" x14ac:dyDescent="0.25">
      <c r="A9010" s="62">
        <v>42192301</v>
      </c>
      <c r="B9010" s="63" t="s">
        <v>9431</v>
      </c>
    </row>
    <row r="9011" spans="1:2" x14ac:dyDescent="0.25">
      <c r="A9011" s="62">
        <v>42192302</v>
      </c>
      <c r="B9011" s="63" t="s">
        <v>17919</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4267</v>
      </c>
    </row>
    <row r="9021" spans="1:2" x14ac:dyDescent="0.25">
      <c r="A9021" s="62">
        <v>42192501</v>
      </c>
      <c r="B9021" s="63" t="s">
        <v>15740</v>
      </c>
    </row>
    <row r="9022" spans="1:2" x14ac:dyDescent="0.25">
      <c r="A9022" s="62">
        <v>42192502</v>
      </c>
      <c r="B9022" s="63" t="s">
        <v>10504</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4836</v>
      </c>
    </row>
    <row r="9032" spans="1:2" x14ac:dyDescent="0.25">
      <c r="A9032" s="62">
        <v>42201505</v>
      </c>
      <c r="B9032" s="63" t="s">
        <v>13341</v>
      </c>
    </row>
    <row r="9033" spans="1:2" x14ac:dyDescent="0.25">
      <c r="A9033" s="62">
        <v>42201506</v>
      </c>
      <c r="B9033" s="63" t="s">
        <v>1162</v>
      </c>
    </row>
    <row r="9034" spans="1:2" x14ac:dyDescent="0.25">
      <c r="A9034" s="62">
        <v>42201507</v>
      </c>
      <c r="B9034" s="63" t="s">
        <v>3282</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6158</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5356</v>
      </c>
    </row>
    <row r="9044" spans="1:2" x14ac:dyDescent="0.25">
      <c r="A9044" s="62">
        <v>42201604</v>
      </c>
      <c r="B9044" s="63" t="s">
        <v>6541</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13596</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5618</v>
      </c>
    </row>
    <row r="9055" spans="1:2" x14ac:dyDescent="0.25">
      <c r="A9055" s="62">
        <v>42201704</v>
      </c>
      <c r="B9055" s="63" t="s">
        <v>8149</v>
      </c>
    </row>
    <row r="9056" spans="1:2" x14ac:dyDescent="0.25">
      <c r="A9056" s="62">
        <v>42201705</v>
      </c>
      <c r="B9056" s="63" t="s">
        <v>15843</v>
      </c>
    </row>
    <row r="9057" spans="1:2" x14ac:dyDescent="0.25">
      <c r="A9057" s="62">
        <v>42201706</v>
      </c>
      <c r="B9057" s="63" t="s">
        <v>2386</v>
      </c>
    </row>
    <row r="9058" spans="1:2" x14ac:dyDescent="0.25">
      <c r="A9058" s="62">
        <v>42201707</v>
      </c>
      <c r="B9058" s="63" t="s">
        <v>6041</v>
      </c>
    </row>
    <row r="9059" spans="1:2" x14ac:dyDescent="0.25">
      <c r="A9059" s="62">
        <v>42201708</v>
      </c>
      <c r="B9059" s="63" t="s">
        <v>10471</v>
      </c>
    </row>
    <row r="9060" spans="1:2" x14ac:dyDescent="0.25">
      <c r="A9060" s="62">
        <v>42201709</v>
      </c>
      <c r="B9060" s="63" t="s">
        <v>4821</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13302</v>
      </c>
    </row>
    <row r="9065" spans="1:2" x14ac:dyDescent="0.25">
      <c r="A9065" s="62">
        <v>42201714</v>
      </c>
      <c r="B9065" s="63" t="s">
        <v>6144</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8864</v>
      </c>
    </row>
    <row r="9071" spans="1:2" x14ac:dyDescent="0.25">
      <c r="A9071" s="62">
        <v>42201801</v>
      </c>
      <c r="B9071" s="63" t="s">
        <v>4157</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2730</v>
      </c>
    </row>
    <row r="9079" spans="1:2" x14ac:dyDescent="0.25">
      <c r="A9079" s="62">
        <v>42201809</v>
      </c>
      <c r="B9079" s="63" t="s">
        <v>12727</v>
      </c>
    </row>
    <row r="9080" spans="1:2" x14ac:dyDescent="0.25">
      <c r="A9080" s="62">
        <v>42201810</v>
      </c>
      <c r="B9080" s="63" t="s">
        <v>10000</v>
      </c>
    </row>
    <row r="9081" spans="1:2" x14ac:dyDescent="0.25">
      <c r="A9081" s="62">
        <v>42201811</v>
      </c>
      <c r="B9081" s="63" t="s">
        <v>16583</v>
      </c>
    </row>
    <row r="9082" spans="1:2" x14ac:dyDescent="0.25">
      <c r="A9082" s="62">
        <v>42201812</v>
      </c>
      <c r="B9082" s="63" t="s">
        <v>16547</v>
      </c>
    </row>
    <row r="9083" spans="1:2" x14ac:dyDescent="0.25">
      <c r="A9083" s="62">
        <v>42201813</v>
      </c>
      <c r="B9083" s="63" t="s">
        <v>16093</v>
      </c>
    </row>
    <row r="9084" spans="1:2" x14ac:dyDescent="0.25">
      <c r="A9084" s="62">
        <v>42201814</v>
      </c>
      <c r="B9084" s="63" t="s">
        <v>16201</v>
      </c>
    </row>
    <row r="9085" spans="1:2" x14ac:dyDescent="0.25">
      <c r="A9085" s="62">
        <v>42201815</v>
      </c>
      <c r="B9085" s="63" t="s">
        <v>9165</v>
      </c>
    </row>
    <row r="9086" spans="1:2" x14ac:dyDescent="0.25">
      <c r="A9086" s="62">
        <v>42201816</v>
      </c>
      <c r="B9086" s="63" t="s">
        <v>7263</v>
      </c>
    </row>
    <row r="9087" spans="1:2" x14ac:dyDescent="0.25">
      <c r="A9087" s="62">
        <v>42201817</v>
      </c>
      <c r="B9087" s="63" t="s">
        <v>3007</v>
      </c>
    </row>
    <row r="9088" spans="1:2" x14ac:dyDescent="0.25">
      <c r="A9088" s="62">
        <v>42201818</v>
      </c>
      <c r="B9088" s="63" t="s">
        <v>1974</v>
      </c>
    </row>
    <row r="9089" spans="1:2" x14ac:dyDescent="0.25">
      <c r="A9089" s="62">
        <v>42201819</v>
      </c>
      <c r="B9089" s="63" t="s">
        <v>6127</v>
      </c>
    </row>
    <row r="9090" spans="1:2" x14ac:dyDescent="0.25">
      <c r="A9090" s="62">
        <v>42201820</v>
      </c>
      <c r="B9090" s="63" t="s">
        <v>16811</v>
      </c>
    </row>
    <row r="9091" spans="1:2" x14ac:dyDescent="0.25">
      <c r="A9091" s="62">
        <v>42201821</v>
      </c>
      <c r="B9091" s="63" t="s">
        <v>17499</v>
      </c>
    </row>
    <row r="9092" spans="1:2" x14ac:dyDescent="0.25">
      <c r="A9092" s="62">
        <v>42201822</v>
      </c>
      <c r="B9092" s="63" t="s">
        <v>5548</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10109</v>
      </c>
    </row>
    <row r="9100" spans="1:2" x14ac:dyDescent="0.25">
      <c r="A9100" s="62">
        <v>42201830</v>
      </c>
      <c r="B9100" s="63" t="s">
        <v>7565</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13366</v>
      </c>
    </row>
    <row r="9107" spans="1:2" x14ac:dyDescent="0.25">
      <c r="A9107" s="62">
        <v>42201837</v>
      </c>
      <c r="B9107" s="63" t="s">
        <v>13801</v>
      </c>
    </row>
    <row r="9108" spans="1:2" x14ac:dyDescent="0.25">
      <c r="A9108" s="62">
        <v>42201838</v>
      </c>
      <c r="B9108" s="63" t="s">
        <v>5675</v>
      </c>
    </row>
    <row r="9109" spans="1:2" x14ac:dyDescent="0.25">
      <c r="A9109" s="62">
        <v>42201839</v>
      </c>
      <c r="B9109" s="63" t="s">
        <v>6061</v>
      </c>
    </row>
    <row r="9110" spans="1:2" x14ac:dyDescent="0.25">
      <c r="A9110" s="62">
        <v>42201840</v>
      </c>
      <c r="B9110" s="63" t="s">
        <v>18557</v>
      </c>
    </row>
    <row r="9111" spans="1:2" x14ac:dyDescent="0.25">
      <c r="A9111" s="62">
        <v>42201841</v>
      </c>
      <c r="B9111" s="63" t="s">
        <v>3589</v>
      </c>
    </row>
    <row r="9112" spans="1:2" x14ac:dyDescent="0.25">
      <c r="A9112" s="62">
        <v>42201901</v>
      </c>
      <c r="B9112" s="63" t="s">
        <v>7151</v>
      </c>
    </row>
    <row r="9113" spans="1:2" x14ac:dyDescent="0.25">
      <c r="A9113" s="62">
        <v>42201902</v>
      </c>
      <c r="B9113" s="63" t="s">
        <v>4663</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3833</v>
      </c>
    </row>
    <row r="9119" spans="1:2" x14ac:dyDescent="0.25">
      <c r="A9119" s="62">
        <v>42201908</v>
      </c>
      <c r="B9119" s="63" t="s">
        <v>5580</v>
      </c>
    </row>
    <row r="9120" spans="1:2" x14ac:dyDescent="0.25">
      <c r="A9120" s="62">
        <v>42202001</v>
      </c>
      <c r="B9120" s="63" t="s">
        <v>7827</v>
      </c>
    </row>
    <row r="9121" spans="1:2" x14ac:dyDescent="0.25">
      <c r="A9121" s="62">
        <v>42202002</v>
      </c>
      <c r="B9121" s="63" t="s">
        <v>17440</v>
      </c>
    </row>
    <row r="9122" spans="1:2" x14ac:dyDescent="0.25">
      <c r="A9122" s="62">
        <v>42202003</v>
      </c>
      <c r="B9122" s="63" t="s">
        <v>4611</v>
      </c>
    </row>
    <row r="9123" spans="1:2" x14ac:dyDescent="0.25">
      <c r="A9123" s="62">
        <v>42202004</v>
      </c>
      <c r="B9123" s="63" t="s">
        <v>18749</v>
      </c>
    </row>
    <row r="9124" spans="1:2" x14ac:dyDescent="0.25">
      <c r="A9124" s="62">
        <v>42202005</v>
      </c>
      <c r="B9124" s="63" t="s">
        <v>16274</v>
      </c>
    </row>
    <row r="9125" spans="1:2" x14ac:dyDescent="0.25">
      <c r="A9125" s="62">
        <v>42202101</v>
      </c>
      <c r="B9125" s="63" t="s">
        <v>14055</v>
      </c>
    </row>
    <row r="9126" spans="1:2" x14ac:dyDescent="0.25">
      <c r="A9126" s="62">
        <v>42202102</v>
      </c>
      <c r="B9126" s="63" t="s">
        <v>10422</v>
      </c>
    </row>
    <row r="9127" spans="1:2" x14ac:dyDescent="0.25">
      <c r="A9127" s="62">
        <v>42202103</v>
      </c>
      <c r="B9127" s="63" t="s">
        <v>7964</v>
      </c>
    </row>
    <row r="9128" spans="1:2" x14ac:dyDescent="0.25">
      <c r="A9128" s="62">
        <v>42202104</v>
      </c>
      <c r="B9128" s="63" t="s">
        <v>10176</v>
      </c>
    </row>
    <row r="9129" spans="1:2" x14ac:dyDescent="0.25">
      <c r="A9129" s="62">
        <v>42202105</v>
      </c>
      <c r="B9129" s="63" t="s">
        <v>7989</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16435</v>
      </c>
    </row>
    <row r="9134" spans="1:2" x14ac:dyDescent="0.25">
      <c r="A9134" s="62">
        <v>42202302</v>
      </c>
      <c r="B9134" s="63" t="s">
        <v>924</v>
      </c>
    </row>
    <row r="9135" spans="1:2" x14ac:dyDescent="0.25">
      <c r="A9135" s="62">
        <v>42202303</v>
      </c>
      <c r="B9135" s="63" t="s">
        <v>11857</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18552</v>
      </c>
    </row>
    <row r="9142" spans="1:2" x14ac:dyDescent="0.25">
      <c r="A9142" s="62">
        <v>42202703</v>
      </c>
      <c r="B9142" s="63" t="s">
        <v>9892</v>
      </c>
    </row>
    <row r="9143" spans="1:2" x14ac:dyDescent="0.25">
      <c r="A9143" s="62">
        <v>42202704</v>
      </c>
      <c r="B9143" s="63" t="s">
        <v>14349</v>
      </c>
    </row>
    <row r="9144" spans="1:2" x14ac:dyDescent="0.25">
      <c r="A9144" s="62">
        <v>42202801</v>
      </c>
      <c r="B9144" s="63" t="s">
        <v>3379</v>
      </c>
    </row>
    <row r="9145" spans="1:2" x14ac:dyDescent="0.25">
      <c r="A9145" s="62">
        <v>42202802</v>
      </c>
      <c r="B9145" s="63" t="s">
        <v>13644</v>
      </c>
    </row>
    <row r="9146" spans="1:2" x14ac:dyDescent="0.25">
      <c r="A9146" s="62">
        <v>42202901</v>
      </c>
      <c r="B9146" s="63" t="s">
        <v>468</v>
      </c>
    </row>
    <row r="9147" spans="1:2" x14ac:dyDescent="0.25">
      <c r="A9147" s="62">
        <v>42203001</v>
      </c>
      <c r="B9147" s="63" t="s">
        <v>15628</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10695</v>
      </c>
    </row>
    <row r="9157" spans="1:2" x14ac:dyDescent="0.25">
      <c r="A9157" s="62">
        <v>42203404</v>
      </c>
      <c r="B9157" s="63" t="s">
        <v>6113</v>
      </c>
    </row>
    <row r="9158" spans="1:2" x14ac:dyDescent="0.25">
      <c r="A9158" s="62">
        <v>42203405</v>
      </c>
      <c r="B9158" s="63" t="s">
        <v>14753</v>
      </c>
    </row>
    <row r="9159" spans="1:2" x14ac:dyDescent="0.25">
      <c r="A9159" s="62">
        <v>42203406</v>
      </c>
      <c r="B9159" s="63" t="s">
        <v>13245</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3479</v>
      </c>
    </row>
    <row r="9164" spans="1:2" x14ac:dyDescent="0.25">
      <c r="A9164" s="62">
        <v>42203411</v>
      </c>
      <c r="B9164" s="63" t="s">
        <v>17775</v>
      </c>
    </row>
    <row r="9165" spans="1:2" x14ac:dyDescent="0.25">
      <c r="A9165" s="62">
        <v>42203412</v>
      </c>
      <c r="B9165" s="63" t="s">
        <v>8702</v>
      </c>
    </row>
    <row r="9166" spans="1:2" x14ac:dyDescent="0.25">
      <c r="A9166" s="62">
        <v>42203501</v>
      </c>
      <c r="B9166" s="63" t="s">
        <v>12124</v>
      </c>
    </row>
    <row r="9167" spans="1:2" x14ac:dyDescent="0.25">
      <c r="A9167" s="62">
        <v>42203502</v>
      </c>
      <c r="B9167" s="63" t="s">
        <v>9112</v>
      </c>
    </row>
    <row r="9168" spans="1:2" x14ac:dyDescent="0.25">
      <c r="A9168" s="62">
        <v>42203503</v>
      </c>
      <c r="B9168" s="63" t="s">
        <v>13597</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1989</v>
      </c>
    </row>
    <row r="9173" spans="1:2" x14ac:dyDescent="0.25">
      <c r="A9173" s="62">
        <v>42203604</v>
      </c>
      <c r="B9173" s="63" t="s">
        <v>3743</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13141</v>
      </c>
    </row>
    <row r="9181" spans="1:2" x14ac:dyDescent="0.25">
      <c r="A9181" s="62">
        <v>42203707</v>
      </c>
      <c r="B9181" s="63" t="s">
        <v>2878</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3051</v>
      </c>
    </row>
    <row r="9186" spans="1:2" x14ac:dyDescent="0.25">
      <c r="A9186" s="62">
        <v>42203802</v>
      </c>
      <c r="B9186" s="63" t="s">
        <v>11759</v>
      </c>
    </row>
    <row r="9187" spans="1:2" x14ac:dyDescent="0.25">
      <c r="A9187" s="62">
        <v>42203803</v>
      </c>
      <c r="B9187" s="63" t="s">
        <v>13648</v>
      </c>
    </row>
    <row r="9188" spans="1:2" x14ac:dyDescent="0.25">
      <c r="A9188" s="62">
        <v>42203901</v>
      </c>
      <c r="B9188" s="63" t="s">
        <v>3998</v>
      </c>
    </row>
    <row r="9189" spans="1:2" x14ac:dyDescent="0.25">
      <c r="A9189" s="62">
        <v>42203902</v>
      </c>
      <c r="B9189" s="63" t="s">
        <v>8957</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2352</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4958</v>
      </c>
    </row>
    <row r="9207" spans="1:2" x14ac:dyDescent="0.25">
      <c r="A9207" s="62">
        <v>42211601</v>
      </c>
      <c r="B9207" s="63" t="s">
        <v>14076</v>
      </c>
    </row>
    <row r="9208" spans="1:2" x14ac:dyDescent="0.25">
      <c r="A9208" s="62">
        <v>42211602</v>
      </c>
      <c r="B9208" s="63" t="s">
        <v>3243</v>
      </c>
    </row>
    <row r="9209" spans="1:2" x14ac:dyDescent="0.25">
      <c r="A9209" s="62">
        <v>42211603</v>
      </c>
      <c r="B9209" s="63" t="s">
        <v>15108</v>
      </c>
    </row>
    <row r="9210" spans="1:2" x14ac:dyDescent="0.25">
      <c r="A9210" s="62">
        <v>42211604</v>
      </c>
      <c r="B9210" s="63" t="s">
        <v>17373</v>
      </c>
    </row>
    <row r="9211" spans="1:2" x14ac:dyDescent="0.25">
      <c r="A9211" s="62">
        <v>42211605</v>
      </c>
      <c r="B9211" s="63" t="s">
        <v>10485</v>
      </c>
    </row>
    <row r="9212" spans="1:2" x14ac:dyDescent="0.25">
      <c r="A9212" s="62">
        <v>42211606</v>
      </c>
      <c r="B9212" s="63" t="s">
        <v>14591</v>
      </c>
    </row>
    <row r="9213" spans="1:2" x14ac:dyDescent="0.25">
      <c r="A9213" s="62">
        <v>42211607</v>
      </c>
      <c r="B9213" s="63" t="s">
        <v>10677</v>
      </c>
    </row>
    <row r="9214" spans="1:2" x14ac:dyDescent="0.25">
      <c r="A9214" s="62">
        <v>42211608</v>
      </c>
      <c r="B9214" s="63" t="s">
        <v>13567</v>
      </c>
    </row>
    <row r="9215" spans="1:2" x14ac:dyDescent="0.25">
      <c r="A9215" s="62">
        <v>42211609</v>
      </c>
      <c r="B9215" s="63" t="s">
        <v>9427</v>
      </c>
    </row>
    <row r="9216" spans="1:2" x14ac:dyDescent="0.25">
      <c r="A9216" s="62">
        <v>42211610</v>
      </c>
      <c r="B9216" s="63" t="s">
        <v>14997</v>
      </c>
    </row>
    <row r="9217" spans="1:2" x14ac:dyDescent="0.25">
      <c r="A9217" s="62">
        <v>42211611</v>
      </c>
      <c r="B9217" s="63" t="s">
        <v>4290</v>
      </c>
    </row>
    <row r="9218" spans="1:2" x14ac:dyDescent="0.25">
      <c r="A9218" s="62">
        <v>42211612</v>
      </c>
      <c r="B9218" s="63" t="s">
        <v>12721</v>
      </c>
    </row>
    <row r="9219" spans="1:2" x14ac:dyDescent="0.25">
      <c r="A9219" s="62">
        <v>42211613</v>
      </c>
      <c r="B9219" s="63" t="s">
        <v>5552</v>
      </c>
    </row>
    <row r="9220" spans="1:2" x14ac:dyDescent="0.25">
      <c r="A9220" s="62">
        <v>42211614</v>
      </c>
      <c r="B9220" s="63" t="s">
        <v>13348</v>
      </c>
    </row>
    <row r="9221" spans="1:2" x14ac:dyDescent="0.25">
      <c r="A9221" s="62">
        <v>42211615</v>
      </c>
      <c r="B9221" s="63" t="s">
        <v>7361</v>
      </c>
    </row>
    <row r="9222" spans="1:2" x14ac:dyDescent="0.25">
      <c r="A9222" s="62">
        <v>42211616</v>
      </c>
      <c r="B9222" s="63" t="s">
        <v>890</v>
      </c>
    </row>
    <row r="9223" spans="1:2" x14ac:dyDescent="0.25">
      <c r="A9223" s="62">
        <v>42211617</v>
      </c>
      <c r="B9223" s="63" t="s">
        <v>14566</v>
      </c>
    </row>
    <row r="9224" spans="1:2" x14ac:dyDescent="0.25">
      <c r="A9224" s="62">
        <v>42211618</v>
      </c>
      <c r="B9224" s="63" t="s">
        <v>18488</v>
      </c>
    </row>
    <row r="9225" spans="1:2" x14ac:dyDescent="0.25">
      <c r="A9225" s="62">
        <v>42211701</v>
      </c>
      <c r="B9225" s="63" t="s">
        <v>7118</v>
      </c>
    </row>
    <row r="9226" spans="1:2" x14ac:dyDescent="0.25">
      <c r="A9226" s="62">
        <v>42211702</v>
      </c>
      <c r="B9226" s="63" t="s">
        <v>13610</v>
      </c>
    </row>
    <row r="9227" spans="1:2" x14ac:dyDescent="0.25">
      <c r="A9227" s="62">
        <v>42211703</v>
      </c>
      <c r="B9227" s="63" t="s">
        <v>17053</v>
      </c>
    </row>
    <row r="9228" spans="1:2" x14ac:dyDescent="0.25">
      <c r="A9228" s="62">
        <v>42211704</v>
      </c>
      <c r="B9228" s="63" t="s">
        <v>4581</v>
      </c>
    </row>
    <row r="9229" spans="1:2" x14ac:dyDescent="0.25">
      <c r="A9229" s="62">
        <v>42211705</v>
      </c>
      <c r="B9229" s="63" t="s">
        <v>4896</v>
      </c>
    </row>
    <row r="9230" spans="1:2" x14ac:dyDescent="0.25">
      <c r="A9230" s="62">
        <v>42211706</v>
      </c>
      <c r="B9230" s="63" t="s">
        <v>16200</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5181</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12597</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18051</v>
      </c>
    </row>
    <row r="9247" spans="1:2" x14ac:dyDescent="0.25">
      <c r="A9247" s="62">
        <v>42211811</v>
      </c>
      <c r="B9247" s="63" t="s">
        <v>14790</v>
      </c>
    </row>
    <row r="9248" spans="1:2" x14ac:dyDescent="0.25">
      <c r="A9248" s="62">
        <v>42211812</v>
      </c>
      <c r="B9248" s="63" t="s">
        <v>7756</v>
      </c>
    </row>
    <row r="9249" spans="1:2" x14ac:dyDescent="0.25">
      <c r="A9249" s="62">
        <v>42211813</v>
      </c>
      <c r="B9249" s="63" t="s">
        <v>12078</v>
      </c>
    </row>
    <row r="9250" spans="1:2" x14ac:dyDescent="0.25">
      <c r="A9250" s="62">
        <v>42211901</v>
      </c>
      <c r="B9250" s="63" t="s">
        <v>16982</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9073</v>
      </c>
    </row>
    <row r="9257" spans="1:2" x14ac:dyDescent="0.25">
      <c r="A9257" s="62">
        <v>42211908</v>
      </c>
      <c r="B9257" s="63" t="s">
        <v>16135</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16337</v>
      </c>
    </row>
    <row r="9264" spans="1:2" x14ac:dyDescent="0.25">
      <c r="A9264" s="62">
        <v>42211915</v>
      </c>
      <c r="B9264" s="63" t="s">
        <v>5244</v>
      </c>
    </row>
    <row r="9265" spans="1:2" x14ac:dyDescent="0.25">
      <c r="A9265" s="62">
        <v>42211916</v>
      </c>
      <c r="B9265" s="63" t="s">
        <v>10682</v>
      </c>
    </row>
    <row r="9266" spans="1:2" x14ac:dyDescent="0.25">
      <c r="A9266" s="62">
        <v>42211917</v>
      </c>
      <c r="B9266" s="63" t="s">
        <v>3183</v>
      </c>
    </row>
    <row r="9267" spans="1:2" x14ac:dyDescent="0.25">
      <c r="A9267" s="62">
        <v>42211918</v>
      </c>
      <c r="B9267" s="63" t="s">
        <v>15177</v>
      </c>
    </row>
    <row r="9268" spans="1:2" x14ac:dyDescent="0.25">
      <c r="A9268" s="62">
        <v>42212001</v>
      </c>
      <c r="B9268" s="63" t="s">
        <v>5186</v>
      </c>
    </row>
    <row r="9269" spans="1:2" x14ac:dyDescent="0.25">
      <c r="A9269" s="62">
        <v>42212002</v>
      </c>
      <c r="B9269" s="63" t="s">
        <v>11476</v>
      </c>
    </row>
    <row r="9270" spans="1:2" x14ac:dyDescent="0.25">
      <c r="A9270" s="62">
        <v>42212003</v>
      </c>
      <c r="B9270" s="63" t="s">
        <v>7094</v>
      </c>
    </row>
    <row r="9271" spans="1:2" x14ac:dyDescent="0.25">
      <c r="A9271" s="62">
        <v>42212004</v>
      </c>
      <c r="B9271" s="63" t="s">
        <v>2983</v>
      </c>
    </row>
    <row r="9272" spans="1:2" x14ac:dyDescent="0.25">
      <c r="A9272" s="62">
        <v>42212005</v>
      </c>
      <c r="B9272" s="63" t="s">
        <v>15649</v>
      </c>
    </row>
    <row r="9273" spans="1:2" x14ac:dyDescent="0.25">
      <c r="A9273" s="62">
        <v>42212006</v>
      </c>
      <c r="B9273" s="63" t="s">
        <v>8345</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16500</v>
      </c>
    </row>
    <row r="9279" spans="1:2" x14ac:dyDescent="0.25">
      <c r="A9279" s="62">
        <v>42212105</v>
      </c>
      <c r="B9279" s="63" t="s">
        <v>10745</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7998</v>
      </c>
    </row>
    <row r="9296" spans="1:2" x14ac:dyDescent="0.25">
      <c r="A9296" s="62">
        <v>42221501</v>
      </c>
      <c r="B9296" s="63" t="s">
        <v>16522</v>
      </c>
    </row>
    <row r="9297" spans="1:2" x14ac:dyDescent="0.25">
      <c r="A9297" s="62">
        <v>42221502</v>
      </c>
      <c r="B9297" s="63" t="s">
        <v>5847</v>
      </c>
    </row>
    <row r="9298" spans="1:2" x14ac:dyDescent="0.25">
      <c r="A9298" s="62">
        <v>42221503</v>
      </c>
      <c r="B9298" s="63" t="s">
        <v>15127</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5998</v>
      </c>
    </row>
    <row r="9303" spans="1:2" x14ac:dyDescent="0.25">
      <c r="A9303" s="62">
        <v>42221508</v>
      </c>
      <c r="B9303" s="63" t="s">
        <v>13107</v>
      </c>
    </row>
    <row r="9304" spans="1:2" x14ac:dyDescent="0.25">
      <c r="A9304" s="62">
        <v>42221509</v>
      </c>
      <c r="B9304" s="63" t="s">
        <v>8554</v>
      </c>
    </row>
    <row r="9305" spans="1:2" x14ac:dyDescent="0.25">
      <c r="A9305" s="62">
        <v>42221512</v>
      </c>
      <c r="B9305" s="63" t="s">
        <v>6355</v>
      </c>
    </row>
    <row r="9306" spans="1:2" x14ac:dyDescent="0.25">
      <c r="A9306" s="62">
        <v>42221513</v>
      </c>
      <c r="B9306" s="63" t="s">
        <v>16533</v>
      </c>
    </row>
    <row r="9307" spans="1:2" x14ac:dyDescent="0.25">
      <c r="A9307" s="62">
        <v>42221601</v>
      </c>
      <c r="B9307" s="63" t="s">
        <v>9153</v>
      </c>
    </row>
    <row r="9308" spans="1:2" x14ac:dyDescent="0.25">
      <c r="A9308" s="62">
        <v>42221602</v>
      </c>
      <c r="B9308" s="63" t="s">
        <v>7853</v>
      </c>
    </row>
    <row r="9309" spans="1:2" x14ac:dyDescent="0.25">
      <c r="A9309" s="62">
        <v>42221603</v>
      </c>
      <c r="B9309" s="63" t="s">
        <v>17092</v>
      </c>
    </row>
    <row r="9310" spans="1:2" x14ac:dyDescent="0.25">
      <c r="A9310" s="62">
        <v>42221604</v>
      </c>
      <c r="B9310" s="63" t="s">
        <v>4740</v>
      </c>
    </row>
    <row r="9311" spans="1:2" x14ac:dyDescent="0.25">
      <c r="A9311" s="62">
        <v>42221605</v>
      </c>
      <c r="B9311" s="63" t="s">
        <v>15321</v>
      </c>
    </row>
    <row r="9312" spans="1:2" x14ac:dyDescent="0.25">
      <c r="A9312" s="62">
        <v>42221606</v>
      </c>
      <c r="B9312" s="63" t="s">
        <v>14567</v>
      </c>
    </row>
    <row r="9313" spans="1:2" x14ac:dyDescent="0.25">
      <c r="A9313" s="62">
        <v>42221607</v>
      </c>
      <c r="B9313" s="63" t="s">
        <v>3113</v>
      </c>
    </row>
    <row r="9314" spans="1:2" x14ac:dyDescent="0.25">
      <c r="A9314" s="62">
        <v>42221608</v>
      </c>
      <c r="B9314" s="63" t="s">
        <v>8178</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7225</v>
      </c>
    </row>
    <row r="9321" spans="1:2" x14ac:dyDescent="0.25">
      <c r="A9321" s="62">
        <v>42221615</v>
      </c>
      <c r="B9321" s="63" t="s">
        <v>10237</v>
      </c>
    </row>
    <row r="9322" spans="1:2" x14ac:dyDescent="0.25">
      <c r="A9322" s="62">
        <v>42221616</v>
      </c>
      <c r="B9322" s="63" t="s">
        <v>8328</v>
      </c>
    </row>
    <row r="9323" spans="1:2" x14ac:dyDescent="0.25">
      <c r="A9323" s="62">
        <v>42221617</v>
      </c>
      <c r="B9323" s="63" t="s">
        <v>9585</v>
      </c>
    </row>
    <row r="9324" spans="1:2" x14ac:dyDescent="0.25">
      <c r="A9324" s="62">
        <v>42221618</v>
      </c>
      <c r="B9324" s="63" t="s">
        <v>10098</v>
      </c>
    </row>
    <row r="9325" spans="1:2" x14ac:dyDescent="0.25">
      <c r="A9325" s="62">
        <v>42221701</v>
      </c>
      <c r="B9325" s="63" t="s">
        <v>5019</v>
      </c>
    </row>
    <row r="9326" spans="1:2" x14ac:dyDescent="0.25">
      <c r="A9326" s="62">
        <v>42221702</v>
      </c>
      <c r="B9326" s="63" t="s">
        <v>7855</v>
      </c>
    </row>
    <row r="9327" spans="1:2" x14ac:dyDescent="0.25">
      <c r="A9327" s="62">
        <v>42221703</v>
      </c>
      <c r="B9327" s="63" t="s">
        <v>4678</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13789</v>
      </c>
    </row>
    <row r="9332" spans="1:2" x14ac:dyDescent="0.25">
      <c r="A9332" s="62">
        <v>42221801</v>
      </c>
      <c r="B9332" s="63" t="s">
        <v>11347</v>
      </c>
    </row>
    <row r="9333" spans="1:2" x14ac:dyDescent="0.25">
      <c r="A9333" s="62">
        <v>42221802</v>
      </c>
      <c r="B9333" s="63" t="s">
        <v>2266</v>
      </c>
    </row>
    <row r="9334" spans="1:2" x14ac:dyDescent="0.25">
      <c r="A9334" s="62">
        <v>42221803</v>
      </c>
      <c r="B9334" s="63" t="s">
        <v>18551</v>
      </c>
    </row>
    <row r="9335" spans="1:2" x14ac:dyDescent="0.25">
      <c r="A9335" s="62">
        <v>42221901</v>
      </c>
      <c r="B9335" s="63" t="s">
        <v>16102</v>
      </c>
    </row>
    <row r="9336" spans="1:2" x14ac:dyDescent="0.25">
      <c r="A9336" s="62">
        <v>42221902</v>
      </c>
      <c r="B9336" s="63" t="s">
        <v>14295</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16002</v>
      </c>
    </row>
    <row r="9341" spans="1:2" x14ac:dyDescent="0.25">
      <c r="A9341" s="62">
        <v>42222004</v>
      </c>
      <c r="B9341" s="63" t="s">
        <v>14523</v>
      </c>
    </row>
    <row r="9342" spans="1:2" x14ac:dyDescent="0.25">
      <c r="A9342" s="62">
        <v>42222005</v>
      </c>
      <c r="B9342" s="63" t="s">
        <v>5949</v>
      </c>
    </row>
    <row r="9343" spans="1:2" x14ac:dyDescent="0.25">
      <c r="A9343" s="62">
        <v>42222006</v>
      </c>
      <c r="B9343" s="63" t="s">
        <v>995</v>
      </c>
    </row>
    <row r="9344" spans="1:2" x14ac:dyDescent="0.25">
      <c r="A9344" s="62">
        <v>42222007</v>
      </c>
      <c r="B9344" s="63" t="s">
        <v>14281</v>
      </c>
    </row>
    <row r="9345" spans="1:2" x14ac:dyDescent="0.25">
      <c r="A9345" s="62">
        <v>42222008</v>
      </c>
      <c r="B9345" s="63" t="s">
        <v>4944</v>
      </c>
    </row>
    <row r="9346" spans="1:2" x14ac:dyDescent="0.25">
      <c r="A9346" s="62">
        <v>42222101</v>
      </c>
      <c r="B9346" s="63" t="s">
        <v>7736</v>
      </c>
    </row>
    <row r="9347" spans="1:2" x14ac:dyDescent="0.25">
      <c r="A9347" s="62">
        <v>42222102</v>
      </c>
      <c r="B9347" s="63" t="s">
        <v>4797</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11126</v>
      </c>
    </row>
    <row r="9357" spans="1:2" x14ac:dyDescent="0.25">
      <c r="A9357" s="62">
        <v>42222306</v>
      </c>
      <c r="B9357" s="63" t="s">
        <v>8501</v>
      </c>
    </row>
    <row r="9358" spans="1:2" x14ac:dyDescent="0.25">
      <c r="A9358" s="62">
        <v>42222307</v>
      </c>
      <c r="B9358" s="63" t="s">
        <v>10367</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2919</v>
      </c>
    </row>
    <row r="9370" spans="1:2" x14ac:dyDescent="0.25">
      <c r="A9370" s="62">
        <v>42231510</v>
      </c>
      <c r="B9370" s="63" t="s">
        <v>7908</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14345</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13521</v>
      </c>
    </row>
    <row r="9382" spans="1:2" x14ac:dyDescent="0.25">
      <c r="A9382" s="62">
        <v>42231704</v>
      </c>
      <c r="B9382" s="63" t="s">
        <v>18207</v>
      </c>
    </row>
    <row r="9383" spans="1:2" x14ac:dyDescent="0.25">
      <c r="A9383" s="62">
        <v>42231705</v>
      </c>
      <c r="B9383" s="63" t="s">
        <v>2900</v>
      </c>
    </row>
    <row r="9384" spans="1:2" x14ac:dyDescent="0.25">
      <c r="A9384" s="62">
        <v>42231801</v>
      </c>
      <c r="B9384" s="63" t="s">
        <v>7433</v>
      </c>
    </row>
    <row r="9385" spans="1:2" x14ac:dyDescent="0.25">
      <c r="A9385" s="62">
        <v>42231802</v>
      </c>
      <c r="B9385" s="63" t="s">
        <v>7859</v>
      </c>
    </row>
    <row r="9386" spans="1:2" x14ac:dyDescent="0.25">
      <c r="A9386" s="62">
        <v>42231803</v>
      </c>
      <c r="B9386" s="63" t="s">
        <v>10005</v>
      </c>
    </row>
    <row r="9387" spans="1:2" x14ac:dyDescent="0.25">
      <c r="A9387" s="62">
        <v>42231804</v>
      </c>
      <c r="B9387" s="63" t="s">
        <v>16750</v>
      </c>
    </row>
    <row r="9388" spans="1:2" x14ac:dyDescent="0.25">
      <c r="A9388" s="62">
        <v>42231805</v>
      </c>
      <c r="B9388" s="63" t="s">
        <v>14127</v>
      </c>
    </row>
    <row r="9389" spans="1:2" x14ac:dyDescent="0.25">
      <c r="A9389" s="62">
        <v>42231806</v>
      </c>
      <c r="B9389" s="63" t="s">
        <v>3248</v>
      </c>
    </row>
    <row r="9390" spans="1:2" x14ac:dyDescent="0.25">
      <c r="A9390" s="62">
        <v>42231807</v>
      </c>
      <c r="B9390" s="63" t="s">
        <v>8089</v>
      </c>
    </row>
    <row r="9391" spans="1:2" x14ac:dyDescent="0.25">
      <c r="A9391" s="62">
        <v>42231901</v>
      </c>
      <c r="B9391" s="63" t="s">
        <v>9369</v>
      </c>
    </row>
    <row r="9392" spans="1:2" x14ac:dyDescent="0.25">
      <c r="A9392" s="62">
        <v>42231902</v>
      </c>
      <c r="B9392" s="63" t="s">
        <v>6254</v>
      </c>
    </row>
    <row r="9393" spans="1:2" x14ac:dyDescent="0.25">
      <c r="A9393" s="62">
        <v>42231903</v>
      </c>
      <c r="B9393" s="63" t="s">
        <v>10780</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5007</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15056</v>
      </c>
    </row>
    <row r="9408" spans="1:2" x14ac:dyDescent="0.25">
      <c r="A9408" s="62">
        <v>42241513</v>
      </c>
      <c r="B9408" s="63" t="s">
        <v>4217</v>
      </c>
    </row>
    <row r="9409" spans="1:2" x14ac:dyDescent="0.25">
      <c r="A9409" s="62">
        <v>42241514</v>
      </c>
      <c r="B9409" s="63" t="s">
        <v>16640</v>
      </c>
    </row>
    <row r="9410" spans="1:2" x14ac:dyDescent="0.25">
      <c r="A9410" s="62">
        <v>42241515</v>
      </c>
      <c r="B9410" s="63" t="s">
        <v>17241</v>
      </c>
    </row>
    <row r="9411" spans="1:2" x14ac:dyDescent="0.25">
      <c r="A9411" s="62">
        <v>42241601</v>
      </c>
      <c r="B9411" s="63" t="s">
        <v>8817</v>
      </c>
    </row>
    <row r="9412" spans="1:2" x14ac:dyDescent="0.25">
      <c r="A9412" s="62">
        <v>42241602</v>
      </c>
      <c r="B9412" s="63" t="s">
        <v>6667</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3023</v>
      </c>
    </row>
    <row r="9417" spans="1:2" x14ac:dyDescent="0.25">
      <c r="A9417" s="62">
        <v>42241701</v>
      </c>
      <c r="B9417" s="63" t="s">
        <v>7099</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15371</v>
      </c>
    </row>
    <row r="9425" spans="1:2" x14ac:dyDescent="0.25">
      <c r="A9425" s="62">
        <v>42241801</v>
      </c>
      <c r="B9425" s="63" t="s">
        <v>5754</v>
      </c>
    </row>
    <row r="9426" spans="1:2" x14ac:dyDescent="0.25">
      <c r="A9426" s="62">
        <v>42241802</v>
      </c>
      <c r="B9426" s="63" t="s">
        <v>16503</v>
      </c>
    </row>
    <row r="9427" spans="1:2" x14ac:dyDescent="0.25">
      <c r="A9427" s="62">
        <v>42241803</v>
      </c>
      <c r="B9427" s="63" t="s">
        <v>3148</v>
      </c>
    </row>
    <row r="9428" spans="1:2" x14ac:dyDescent="0.25">
      <c r="A9428" s="62">
        <v>42241804</v>
      </c>
      <c r="B9428" s="63" t="s">
        <v>8546</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3675</v>
      </c>
    </row>
    <row r="9438" spans="1:2" x14ac:dyDescent="0.25">
      <c r="A9438" s="62">
        <v>42242001</v>
      </c>
      <c r="B9438" s="63" t="s">
        <v>12883</v>
      </c>
    </row>
    <row r="9439" spans="1:2" x14ac:dyDescent="0.25">
      <c r="A9439" s="62">
        <v>42242002</v>
      </c>
      <c r="B9439" s="63" t="s">
        <v>7950</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5207</v>
      </c>
    </row>
    <row r="9449" spans="1:2" x14ac:dyDescent="0.25">
      <c r="A9449" s="62">
        <v>42242108</v>
      </c>
      <c r="B9449" s="63" t="s">
        <v>17145</v>
      </c>
    </row>
    <row r="9450" spans="1:2" x14ac:dyDescent="0.25">
      <c r="A9450" s="62">
        <v>42242109</v>
      </c>
      <c r="B9450" s="63" t="s">
        <v>7924</v>
      </c>
    </row>
    <row r="9451" spans="1:2" x14ac:dyDescent="0.25">
      <c r="A9451" s="62">
        <v>42242301</v>
      </c>
      <c r="B9451" s="63" t="s">
        <v>7047</v>
      </c>
    </row>
    <row r="9452" spans="1:2" x14ac:dyDescent="0.25">
      <c r="A9452" s="62">
        <v>42242302</v>
      </c>
      <c r="B9452" s="63" t="s">
        <v>5123</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8576</v>
      </c>
    </row>
    <row r="9457" spans="1:2" x14ac:dyDescent="0.25">
      <c r="A9457" s="62">
        <v>42251505</v>
      </c>
      <c r="B9457" s="63" t="s">
        <v>5836</v>
      </c>
    </row>
    <row r="9458" spans="1:2" x14ac:dyDescent="0.25">
      <c r="A9458" s="62">
        <v>42251506</v>
      </c>
      <c r="B9458" s="63" t="s">
        <v>10618</v>
      </c>
    </row>
    <row r="9459" spans="1:2" x14ac:dyDescent="0.25">
      <c r="A9459" s="62">
        <v>42251601</v>
      </c>
      <c r="B9459" s="63" t="s">
        <v>8206</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12353</v>
      </c>
    </row>
    <row r="9467" spans="1:2" x14ac:dyDescent="0.25">
      <c r="A9467" s="62">
        <v>42251609</v>
      </c>
      <c r="B9467" s="63" t="s">
        <v>17762</v>
      </c>
    </row>
    <row r="9468" spans="1:2" x14ac:dyDescent="0.25">
      <c r="A9468" s="62">
        <v>42251610</v>
      </c>
      <c r="B9468" s="63" t="s">
        <v>13769</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13164</v>
      </c>
    </row>
    <row r="9477" spans="1:2" x14ac:dyDescent="0.25">
      <c r="A9477" s="62">
        <v>42251619</v>
      </c>
      <c r="B9477" s="63" t="s">
        <v>2746</v>
      </c>
    </row>
    <row r="9478" spans="1:2" x14ac:dyDescent="0.25">
      <c r="A9478" s="62">
        <v>42251620</v>
      </c>
      <c r="B9478" s="63" t="s">
        <v>8717</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13701</v>
      </c>
    </row>
    <row r="9489" spans="1:2" x14ac:dyDescent="0.25">
      <c r="A9489" s="62">
        <v>42251801</v>
      </c>
      <c r="B9489" s="63" t="s">
        <v>15300</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2713</v>
      </c>
    </row>
    <row r="9495" spans="1:2" x14ac:dyDescent="0.25">
      <c r="A9495" s="62">
        <v>42261502</v>
      </c>
      <c r="B9495" s="63" t="s">
        <v>3262</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13708</v>
      </c>
    </row>
    <row r="9500" spans="1:2" x14ac:dyDescent="0.25">
      <c r="A9500" s="62">
        <v>42261507</v>
      </c>
      <c r="B9500" s="63" t="s">
        <v>3813</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11030</v>
      </c>
    </row>
    <row r="9506" spans="1:2" x14ac:dyDescent="0.25">
      <c r="A9506" s="62">
        <v>42261513</v>
      </c>
      <c r="B9506" s="63" t="s">
        <v>12479</v>
      </c>
    </row>
    <row r="9507" spans="1:2" x14ac:dyDescent="0.25">
      <c r="A9507" s="62">
        <v>42261514</v>
      </c>
      <c r="B9507" s="63" t="s">
        <v>5709</v>
      </c>
    </row>
    <row r="9508" spans="1:2" x14ac:dyDescent="0.25">
      <c r="A9508" s="62">
        <v>42261515</v>
      </c>
      <c r="B9508" s="63" t="s">
        <v>18676</v>
      </c>
    </row>
    <row r="9509" spans="1:2" x14ac:dyDescent="0.25">
      <c r="A9509" s="62">
        <v>42261516</v>
      </c>
      <c r="B9509" s="63" t="s">
        <v>5987</v>
      </c>
    </row>
    <row r="9510" spans="1:2" x14ac:dyDescent="0.25">
      <c r="A9510" s="62">
        <v>42261601</v>
      </c>
      <c r="B9510" s="63" t="s">
        <v>18006</v>
      </c>
    </row>
    <row r="9511" spans="1:2" x14ac:dyDescent="0.25">
      <c r="A9511" s="62">
        <v>42261602</v>
      </c>
      <c r="B9511" s="63" t="s">
        <v>8530</v>
      </c>
    </row>
    <row r="9512" spans="1:2" x14ac:dyDescent="0.25">
      <c r="A9512" s="62">
        <v>42261603</v>
      </c>
      <c r="B9512" s="63" t="s">
        <v>3447</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9780</v>
      </c>
    </row>
    <row r="9519" spans="1:2" x14ac:dyDescent="0.25">
      <c r="A9519" s="62">
        <v>42261610</v>
      </c>
      <c r="B9519" s="63" t="s">
        <v>13579</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18469</v>
      </c>
    </row>
    <row r="9524" spans="1:2" x14ac:dyDescent="0.25">
      <c r="A9524" s="62">
        <v>42261702</v>
      </c>
      <c r="B9524" s="63" t="s">
        <v>6170</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7481</v>
      </c>
    </row>
    <row r="9529" spans="1:2" x14ac:dyDescent="0.25">
      <c r="A9529" s="62">
        <v>42261707</v>
      </c>
      <c r="B9529" s="63" t="s">
        <v>15919</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13543</v>
      </c>
    </row>
    <row r="9535" spans="1:2" x14ac:dyDescent="0.25">
      <c r="A9535" s="62">
        <v>42261806</v>
      </c>
      <c r="B9535" s="63" t="s">
        <v>11344</v>
      </c>
    </row>
    <row r="9536" spans="1:2" x14ac:dyDescent="0.25">
      <c r="A9536" s="62">
        <v>42261807</v>
      </c>
      <c r="B9536" s="63" t="s">
        <v>3032</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5507</v>
      </c>
    </row>
    <row r="9541" spans="1:2" x14ac:dyDescent="0.25">
      <c r="A9541" s="62">
        <v>42261902</v>
      </c>
      <c r="B9541" s="63" t="s">
        <v>17049</v>
      </c>
    </row>
    <row r="9542" spans="1:2" x14ac:dyDescent="0.25">
      <c r="A9542" s="62">
        <v>42261903</v>
      </c>
      <c r="B9542" s="63" t="s">
        <v>5557</v>
      </c>
    </row>
    <row r="9543" spans="1:2" x14ac:dyDescent="0.25">
      <c r="A9543" s="62">
        <v>42261904</v>
      </c>
      <c r="B9543" s="63" t="s">
        <v>12653</v>
      </c>
    </row>
    <row r="9544" spans="1:2" x14ac:dyDescent="0.25">
      <c r="A9544" s="62">
        <v>42262001</v>
      </c>
      <c r="B9544" s="63" t="s">
        <v>8730</v>
      </c>
    </row>
    <row r="9545" spans="1:2" x14ac:dyDescent="0.25">
      <c r="A9545" s="62">
        <v>42262002</v>
      </c>
      <c r="B9545" s="63" t="s">
        <v>10025</v>
      </c>
    </row>
    <row r="9546" spans="1:2" x14ac:dyDescent="0.25">
      <c r="A9546" s="62">
        <v>42262003</v>
      </c>
      <c r="B9546" s="63" t="s">
        <v>16761</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3756</v>
      </c>
    </row>
    <row r="9557" spans="1:2" x14ac:dyDescent="0.25">
      <c r="A9557" s="62">
        <v>42271501</v>
      </c>
      <c r="B9557" s="63" t="s">
        <v>16184</v>
      </c>
    </row>
    <row r="9558" spans="1:2" x14ac:dyDescent="0.25">
      <c r="A9558" s="62">
        <v>42271502</v>
      </c>
      <c r="B9558" s="63" t="s">
        <v>17513</v>
      </c>
    </row>
    <row r="9559" spans="1:2" x14ac:dyDescent="0.25">
      <c r="A9559" s="62">
        <v>42271503</v>
      </c>
      <c r="B9559" s="63" t="s">
        <v>8832</v>
      </c>
    </row>
    <row r="9560" spans="1:2" x14ac:dyDescent="0.25">
      <c r="A9560" s="62">
        <v>42271504</v>
      </c>
      <c r="B9560" s="63" t="s">
        <v>17475</v>
      </c>
    </row>
    <row r="9561" spans="1:2" x14ac:dyDescent="0.25">
      <c r="A9561" s="62">
        <v>42271505</v>
      </c>
      <c r="B9561" s="63" t="s">
        <v>3455</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11060</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15033</v>
      </c>
    </row>
    <row r="9573" spans="1:2" x14ac:dyDescent="0.25">
      <c r="A9573" s="62">
        <v>42271611</v>
      </c>
      <c r="B9573" s="63" t="s">
        <v>11752</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10741</v>
      </c>
    </row>
    <row r="9580" spans="1:2" x14ac:dyDescent="0.25">
      <c r="A9580" s="62">
        <v>42271618</v>
      </c>
      <c r="B9580" s="63" t="s">
        <v>4274</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2797</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2789</v>
      </c>
    </row>
    <row r="9600" spans="1:2" x14ac:dyDescent="0.25">
      <c r="A9600" s="62">
        <v>42271720</v>
      </c>
      <c r="B9600" s="63" t="s">
        <v>11808</v>
      </c>
    </row>
    <row r="9601" spans="1:2" x14ac:dyDescent="0.25">
      <c r="A9601" s="62">
        <v>42271721</v>
      </c>
      <c r="B9601" s="63" t="s">
        <v>14332</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4128</v>
      </c>
    </row>
    <row r="9606" spans="1:2" x14ac:dyDescent="0.25">
      <c r="A9606" s="62">
        <v>42271902</v>
      </c>
      <c r="B9606" s="63" t="s">
        <v>6975</v>
      </c>
    </row>
    <row r="9607" spans="1:2" x14ac:dyDescent="0.25">
      <c r="A9607" s="62">
        <v>42271903</v>
      </c>
      <c r="B9607" s="63" t="s">
        <v>9101</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3994</v>
      </c>
    </row>
    <row r="9613" spans="1:2" x14ac:dyDescent="0.25">
      <c r="A9613" s="62">
        <v>42271909</v>
      </c>
      <c r="B9613" s="63" t="s">
        <v>5301</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15943</v>
      </c>
    </row>
    <row r="9619" spans="1:2" x14ac:dyDescent="0.25">
      <c r="A9619" s="62">
        <v>42271915</v>
      </c>
      <c r="B9619" s="63" t="s">
        <v>12040</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4145</v>
      </c>
    </row>
    <row r="9624" spans="1:2" x14ac:dyDescent="0.25">
      <c r="A9624" s="62">
        <v>42272005</v>
      </c>
      <c r="B9624" s="63" t="s">
        <v>14905</v>
      </c>
    </row>
    <row r="9625" spans="1:2" x14ac:dyDescent="0.25">
      <c r="A9625" s="62">
        <v>42272006</v>
      </c>
      <c r="B9625" s="63" t="s">
        <v>5191</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10831</v>
      </c>
    </row>
    <row r="9638" spans="1:2" x14ac:dyDescent="0.25">
      <c r="A9638" s="62">
        <v>42272102</v>
      </c>
      <c r="B9638" s="63" t="s">
        <v>14021</v>
      </c>
    </row>
    <row r="9639" spans="1:2" x14ac:dyDescent="0.25">
      <c r="A9639" s="62">
        <v>42272201</v>
      </c>
      <c r="B9639" s="63" t="s">
        <v>6885</v>
      </c>
    </row>
    <row r="9640" spans="1:2" x14ac:dyDescent="0.25">
      <c r="A9640" s="62">
        <v>42272202</v>
      </c>
      <c r="B9640" s="63" t="s">
        <v>8353</v>
      </c>
    </row>
    <row r="9641" spans="1:2" x14ac:dyDescent="0.25">
      <c r="A9641" s="62">
        <v>42272203</v>
      </c>
      <c r="B9641" s="63" t="s">
        <v>18669</v>
      </c>
    </row>
    <row r="9642" spans="1:2" x14ac:dyDescent="0.25">
      <c r="A9642" s="62">
        <v>42272204</v>
      </c>
      <c r="B9642" s="63" t="s">
        <v>5667</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4524</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3695</v>
      </c>
    </row>
    <row r="9656" spans="1:2" x14ac:dyDescent="0.25">
      <c r="A9656" s="62">
        <v>42272218</v>
      </c>
      <c r="B9656" s="63" t="s">
        <v>7136</v>
      </c>
    </row>
    <row r="9657" spans="1:2" x14ac:dyDescent="0.25">
      <c r="A9657" s="62">
        <v>42272219</v>
      </c>
      <c r="B9657" s="63" t="s">
        <v>16787</v>
      </c>
    </row>
    <row r="9658" spans="1:2" x14ac:dyDescent="0.25">
      <c r="A9658" s="62">
        <v>42272220</v>
      </c>
      <c r="B9658" s="63" t="s">
        <v>3558</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2937</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3658</v>
      </c>
    </row>
    <row r="9668" spans="1:2" x14ac:dyDescent="0.25">
      <c r="A9668" s="62">
        <v>42272305</v>
      </c>
      <c r="B9668" s="63" t="s">
        <v>3166</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7488</v>
      </c>
    </row>
    <row r="9673" spans="1:2" x14ac:dyDescent="0.25">
      <c r="A9673" s="62">
        <v>42272403</v>
      </c>
      <c r="B9673" s="63" t="s">
        <v>3734</v>
      </c>
    </row>
    <row r="9674" spans="1:2" x14ac:dyDescent="0.25">
      <c r="A9674" s="62">
        <v>42272404</v>
      </c>
      <c r="B9674" s="63" t="s">
        <v>14801</v>
      </c>
    </row>
    <row r="9675" spans="1:2" x14ac:dyDescent="0.25">
      <c r="A9675" s="62">
        <v>42272501</v>
      </c>
      <c r="B9675" s="63" t="s">
        <v>9142</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13848</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9461</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16327</v>
      </c>
    </row>
    <row r="9698" spans="1:2" x14ac:dyDescent="0.25">
      <c r="A9698" s="62">
        <v>42281516</v>
      </c>
      <c r="B9698" s="63" t="s">
        <v>849</v>
      </c>
    </row>
    <row r="9699" spans="1:2" x14ac:dyDescent="0.25">
      <c r="A9699" s="62">
        <v>42281517</v>
      </c>
      <c r="B9699" s="63" t="s">
        <v>7578</v>
      </c>
    </row>
    <row r="9700" spans="1:2" x14ac:dyDescent="0.25">
      <c r="A9700" s="62">
        <v>42281518</v>
      </c>
      <c r="B9700" s="63" t="s">
        <v>16352</v>
      </c>
    </row>
    <row r="9701" spans="1:2" x14ac:dyDescent="0.25">
      <c r="A9701" s="62">
        <v>42281519</v>
      </c>
      <c r="B9701" s="63" t="s">
        <v>15232</v>
      </c>
    </row>
    <row r="9702" spans="1:2" x14ac:dyDescent="0.25">
      <c r="A9702" s="62">
        <v>42281520</v>
      </c>
      <c r="B9702" s="63" t="s">
        <v>9881</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10298</v>
      </c>
    </row>
    <row r="9718" spans="1:2" x14ac:dyDescent="0.25">
      <c r="A9718" s="62">
        <v>42281706</v>
      </c>
      <c r="B9718" s="63" t="s">
        <v>8193</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5591</v>
      </c>
    </row>
    <row r="9723" spans="1:2" x14ac:dyDescent="0.25">
      <c r="A9723" s="62">
        <v>42281711</v>
      </c>
      <c r="B9723" s="63" t="s">
        <v>9593</v>
      </c>
    </row>
    <row r="9724" spans="1:2" x14ac:dyDescent="0.25">
      <c r="A9724" s="62">
        <v>42281712</v>
      </c>
      <c r="B9724" s="63" t="s">
        <v>9288</v>
      </c>
    </row>
    <row r="9725" spans="1:2" x14ac:dyDescent="0.25">
      <c r="A9725" s="62">
        <v>42281713</v>
      </c>
      <c r="B9725" s="63" t="s">
        <v>2640</v>
      </c>
    </row>
    <row r="9726" spans="1:2" x14ac:dyDescent="0.25">
      <c r="A9726" s="62">
        <v>42281801</v>
      </c>
      <c r="B9726" s="63" t="s">
        <v>10985</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9933</v>
      </c>
    </row>
    <row r="9741" spans="1:2" x14ac:dyDescent="0.25">
      <c r="A9741" s="62">
        <v>42281906</v>
      </c>
      <c r="B9741" s="63" t="s">
        <v>4670</v>
      </c>
    </row>
    <row r="9742" spans="1:2" x14ac:dyDescent="0.25">
      <c r="A9742" s="62">
        <v>42281907</v>
      </c>
      <c r="B9742" s="63" t="s">
        <v>9490</v>
      </c>
    </row>
    <row r="9743" spans="1:2" x14ac:dyDescent="0.25">
      <c r="A9743" s="62">
        <v>42281908</v>
      </c>
      <c r="B9743" s="63" t="s">
        <v>3187</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13860</v>
      </c>
    </row>
    <row r="9752" spans="1:2" x14ac:dyDescent="0.25">
      <c r="A9752" s="62">
        <v>42291601</v>
      </c>
      <c r="B9752" s="63" t="s">
        <v>12465</v>
      </c>
    </row>
    <row r="9753" spans="1:2" x14ac:dyDescent="0.25">
      <c r="A9753" s="62">
        <v>42291602</v>
      </c>
      <c r="B9753" s="63" t="s">
        <v>1930</v>
      </c>
    </row>
    <row r="9754" spans="1:2" x14ac:dyDescent="0.25">
      <c r="A9754" s="62">
        <v>42291603</v>
      </c>
      <c r="B9754" s="63" t="s">
        <v>5977</v>
      </c>
    </row>
    <row r="9755" spans="1:2" x14ac:dyDescent="0.25">
      <c r="A9755" s="62">
        <v>42291604</v>
      </c>
      <c r="B9755" s="63" t="s">
        <v>15400</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15597</v>
      </c>
    </row>
    <row r="9760" spans="1:2" x14ac:dyDescent="0.25">
      <c r="A9760" s="62">
        <v>42291609</v>
      </c>
      <c r="B9760" s="63" t="s">
        <v>5899</v>
      </c>
    </row>
    <row r="9761" spans="1:2" x14ac:dyDescent="0.25">
      <c r="A9761" s="62">
        <v>42291610</v>
      </c>
      <c r="B9761" s="63" t="s">
        <v>4094</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7712</v>
      </c>
    </row>
    <row r="9769" spans="1:2" x14ac:dyDescent="0.25">
      <c r="A9769" s="62">
        <v>42291619</v>
      </c>
      <c r="B9769" s="63" t="s">
        <v>4216</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2754</v>
      </c>
    </row>
    <row r="9778" spans="1:2" x14ac:dyDescent="0.25">
      <c r="A9778" s="62">
        <v>42291703</v>
      </c>
      <c r="B9778" s="63" t="s">
        <v>6720</v>
      </c>
    </row>
    <row r="9779" spans="1:2" x14ac:dyDescent="0.25">
      <c r="A9779" s="62">
        <v>42291704</v>
      </c>
      <c r="B9779" s="63" t="s">
        <v>9287</v>
      </c>
    </row>
    <row r="9780" spans="1:2" x14ac:dyDescent="0.25">
      <c r="A9780" s="62">
        <v>42291705</v>
      </c>
      <c r="B9780" s="63" t="s">
        <v>6059</v>
      </c>
    </row>
    <row r="9781" spans="1:2" x14ac:dyDescent="0.25">
      <c r="A9781" s="62">
        <v>42291706</v>
      </c>
      <c r="B9781" s="63" t="s">
        <v>9361</v>
      </c>
    </row>
    <row r="9782" spans="1:2" x14ac:dyDescent="0.25">
      <c r="A9782" s="62">
        <v>42291707</v>
      </c>
      <c r="B9782" s="63" t="s">
        <v>10934</v>
      </c>
    </row>
    <row r="9783" spans="1:2" x14ac:dyDescent="0.25">
      <c r="A9783" s="62">
        <v>42291708</v>
      </c>
      <c r="B9783" s="63" t="s">
        <v>15822</v>
      </c>
    </row>
    <row r="9784" spans="1:2" x14ac:dyDescent="0.25">
      <c r="A9784" s="62">
        <v>42291709</v>
      </c>
      <c r="B9784" s="63" t="s">
        <v>13775</v>
      </c>
    </row>
    <row r="9785" spans="1:2" x14ac:dyDescent="0.25">
      <c r="A9785" s="62">
        <v>42291801</v>
      </c>
      <c r="B9785" s="63" t="s">
        <v>10330</v>
      </c>
    </row>
    <row r="9786" spans="1:2" x14ac:dyDescent="0.25">
      <c r="A9786" s="62">
        <v>42291802</v>
      </c>
      <c r="B9786" s="63" t="s">
        <v>11595</v>
      </c>
    </row>
    <row r="9787" spans="1:2" x14ac:dyDescent="0.25">
      <c r="A9787" s="62">
        <v>42291803</v>
      </c>
      <c r="B9787" s="63" t="s">
        <v>14460</v>
      </c>
    </row>
    <row r="9788" spans="1:2" x14ac:dyDescent="0.25">
      <c r="A9788" s="62">
        <v>42291901</v>
      </c>
      <c r="B9788" s="63" t="s">
        <v>1212</v>
      </c>
    </row>
    <row r="9789" spans="1:2" x14ac:dyDescent="0.25">
      <c r="A9789" s="62">
        <v>42291902</v>
      </c>
      <c r="B9789" s="63" t="s">
        <v>5943</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11986</v>
      </c>
    </row>
    <row r="9794" spans="1:2" x14ac:dyDescent="0.25">
      <c r="A9794" s="62">
        <v>42292201</v>
      </c>
      <c r="B9794" s="63" t="s">
        <v>2622</v>
      </c>
    </row>
    <row r="9795" spans="1:2" x14ac:dyDescent="0.25">
      <c r="A9795" s="62">
        <v>42292202</v>
      </c>
      <c r="B9795" s="63" t="s">
        <v>7007</v>
      </c>
    </row>
    <row r="9796" spans="1:2" x14ac:dyDescent="0.25">
      <c r="A9796" s="62">
        <v>42292203</v>
      </c>
      <c r="B9796" s="63" t="s">
        <v>2191</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6376</v>
      </c>
    </row>
    <row r="9801" spans="1:2" x14ac:dyDescent="0.25">
      <c r="A9801" s="62">
        <v>42292305</v>
      </c>
      <c r="B9801" s="63" t="s">
        <v>273</v>
      </c>
    </row>
    <row r="9802" spans="1:2" x14ac:dyDescent="0.25">
      <c r="A9802" s="62">
        <v>42292306</v>
      </c>
      <c r="B9802" s="63" t="s">
        <v>2931</v>
      </c>
    </row>
    <row r="9803" spans="1:2" x14ac:dyDescent="0.25">
      <c r="A9803" s="62">
        <v>42292307</v>
      </c>
      <c r="B9803" s="63" t="s">
        <v>10989</v>
      </c>
    </row>
    <row r="9804" spans="1:2" x14ac:dyDescent="0.25">
      <c r="A9804" s="62">
        <v>42292401</v>
      </c>
      <c r="B9804" s="63" t="s">
        <v>14438</v>
      </c>
    </row>
    <row r="9805" spans="1:2" x14ac:dyDescent="0.25">
      <c r="A9805" s="62">
        <v>42292402</v>
      </c>
      <c r="B9805" s="63" t="s">
        <v>3375</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8640</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17646</v>
      </c>
    </row>
    <row r="9814" spans="1:2" x14ac:dyDescent="0.25">
      <c r="A9814" s="62">
        <v>42292603</v>
      </c>
      <c r="B9814" s="63" t="s">
        <v>15156</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3795</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3482</v>
      </c>
    </row>
    <row r="9831" spans="1:2" x14ac:dyDescent="0.25">
      <c r="A9831" s="62">
        <v>42293005</v>
      </c>
      <c r="B9831" s="63" t="s">
        <v>6313</v>
      </c>
    </row>
    <row r="9832" spans="1:2" x14ac:dyDescent="0.25">
      <c r="A9832" s="62">
        <v>42293006</v>
      </c>
      <c r="B9832" s="63" t="s">
        <v>5645</v>
      </c>
    </row>
    <row r="9833" spans="1:2" x14ac:dyDescent="0.25">
      <c r="A9833" s="62">
        <v>42293101</v>
      </c>
      <c r="B9833" s="63" t="s">
        <v>10924</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6238</v>
      </c>
    </row>
    <row r="9840" spans="1:2" x14ac:dyDescent="0.25">
      <c r="A9840" s="62">
        <v>42293108</v>
      </c>
      <c r="B9840" s="63" t="s">
        <v>6959</v>
      </c>
    </row>
    <row r="9841" spans="1:2" x14ac:dyDescent="0.25">
      <c r="A9841" s="62">
        <v>42293109</v>
      </c>
      <c r="B9841" s="63" t="s">
        <v>5574</v>
      </c>
    </row>
    <row r="9842" spans="1:2" x14ac:dyDescent="0.25">
      <c r="A9842" s="62">
        <v>42293110</v>
      </c>
      <c r="B9842" s="63" t="s">
        <v>9699</v>
      </c>
    </row>
    <row r="9843" spans="1:2" x14ac:dyDescent="0.25">
      <c r="A9843" s="62">
        <v>42293111</v>
      </c>
      <c r="B9843" s="63" t="s">
        <v>2129</v>
      </c>
    </row>
    <row r="9844" spans="1:2" x14ac:dyDescent="0.25">
      <c r="A9844" s="62">
        <v>42293112</v>
      </c>
      <c r="B9844" s="63" t="s">
        <v>4598</v>
      </c>
    </row>
    <row r="9845" spans="1:2" x14ac:dyDescent="0.25">
      <c r="A9845" s="62">
        <v>42293113</v>
      </c>
      <c r="B9845" s="63" t="s">
        <v>6447</v>
      </c>
    </row>
    <row r="9846" spans="1:2" x14ac:dyDescent="0.25">
      <c r="A9846" s="62">
        <v>42293114</v>
      </c>
      <c r="B9846" s="63" t="s">
        <v>11677</v>
      </c>
    </row>
    <row r="9847" spans="1:2" x14ac:dyDescent="0.25">
      <c r="A9847" s="62">
        <v>42293115</v>
      </c>
      <c r="B9847" s="63" t="s">
        <v>3628</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4873</v>
      </c>
    </row>
    <row r="9852" spans="1:2" x14ac:dyDescent="0.25">
      <c r="A9852" s="62">
        <v>42293120</v>
      </c>
      <c r="B9852" s="63" t="s">
        <v>12129</v>
      </c>
    </row>
    <row r="9853" spans="1:2" x14ac:dyDescent="0.25">
      <c r="A9853" s="62">
        <v>42293121</v>
      </c>
      <c r="B9853" s="63" t="s">
        <v>2207</v>
      </c>
    </row>
    <row r="9854" spans="1:2" x14ac:dyDescent="0.25">
      <c r="A9854" s="62">
        <v>42293122</v>
      </c>
      <c r="B9854" s="63" t="s">
        <v>8790</v>
      </c>
    </row>
    <row r="9855" spans="1:2" x14ac:dyDescent="0.25">
      <c r="A9855" s="62">
        <v>42293123</v>
      </c>
      <c r="B9855" s="63" t="s">
        <v>13544</v>
      </c>
    </row>
    <row r="9856" spans="1:2" x14ac:dyDescent="0.25">
      <c r="A9856" s="62">
        <v>42293124</v>
      </c>
      <c r="B9856" s="63" t="s">
        <v>15446</v>
      </c>
    </row>
    <row r="9857" spans="1:2" x14ac:dyDescent="0.25">
      <c r="A9857" s="62">
        <v>42293125</v>
      </c>
      <c r="B9857" s="63" t="s">
        <v>9527</v>
      </c>
    </row>
    <row r="9858" spans="1:2" x14ac:dyDescent="0.25">
      <c r="A9858" s="62">
        <v>42293126</v>
      </c>
      <c r="B9858" s="63" t="s">
        <v>3954</v>
      </c>
    </row>
    <row r="9859" spans="1:2" x14ac:dyDescent="0.25">
      <c r="A9859" s="62">
        <v>42293127</v>
      </c>
      <c r="B9859" s="63" t="s">
        <v>9528</v>
      </c>
    </row>
    <row r="9860" spans="1:2" x14ac:dyDescent="0.25">
      <c r="A9860" s="62">
        <v>42293128</v>
      </c>
      <c r="B9860" s="63" t="s">
        <v>10526</v>
      </c>
    </row>
    <row r="9861" spans="1:2" x14ac:dyDescent="0.25">
      <c r="A9861" s="62">
        <v>42293129</v>
      </c>
      <c r="B9861" s="63" t="s">
        <v>16258</v>
      </c>
    </row>
    <row r="9862" spans="1:2" x14ac:dyDescent="0.25">
      <c r="A9862" s="62">
        <v>42293130</v>
      </c>
      <c r="B9862" s="63" t="s">
        <v>6843</v>
      </c>
    </row>
    <row r="9863" spans="1:2" x14ac:dyDescent="0.25">
      <c r="A9863" s="62">
        <v>42293131</v>
      </c>
      <c r="B9863" s="63" t="s">
        <v>10783</v>
      </c>
    </row>
    <row r="9864" spans="1:2" x14ac:dyDescent="0.25">
      <c r="A9864" s="62">
        <v>42293132</v>
      </c>
      <c r="B9864" s="63" t="s">
        <v>5867</v>
      </c>
    </row>
    <row r="9865" spans="1:2" x14ac:dyDescent="0.25">
      <c r="A9865" s="62">
        <v>42293133</v>
      </c>
      <c r="B9865" s="63" t="s">
        <v>4734</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11195</v>
      </c>
    </row>
    <row r="9870" spans="1:2" x14ac:dyDescent="0.25">
      <c r="A9870" s="62">
        <v>42293138</v>
      </c>
      <c r="B9870" s="63" t="s">
        <v>14770</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8443</v>
      </c>
    </row>
    <row r="9878" spans="1:2" x14ac:dyDescent="0.25">
      <c r="A9878" s="62">
        <v>42293403</v>
      </c>
      <c r="B9878" s="63" t="s">
        <v>16208</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4061</v>
      </c>
    </row>
    <row r="9884" spans="1:2" x14ac:dyDescent="0.25">
      <c r="A9884" s="62">
        <v>42293502</v>
      </c>
      <c r="B9884" s="63" t="s">
        <v>8677</v>
      </c>
    </row>
    <row r="9885" spans="1:2" x14ac:dyDescent="0.25">
      <c r="A9885" s="62">
        <v>42293503</v>
      </c>
      <c r="B9885" s="63" t="s">
        <v>12817</v>
      </c>
    </row>
    <row r="9886" spans="1:2" x14ac:dyDescent="0.25">
      <c r="A9886" s="62">
        <v>42293504</v>
      </c>
      <c r="B9886" s="63" t="s">
        <v>14132</v>
      </c>
    </row>
    <row r="9887" spans="1:2" x14ac:dyDescent="0.25">
      <c r="A9887" s="62">
        <v>42293505</v>
      </c>
      <c r="B9887" s="63" t="s">
        <v>17187</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9043</v>
      </c>
    </row>
    <row r="9892" spans="1:2" x14ac:dyDescent="0.25">
      <c r="A9892" s="62">
        <v>42293601</v>
      </c>
      <c r="B9892" s="63" t="s">
        <v>8587</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14193</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9632</v>
      </c>
    </row>
    <row r="9906" spans="1:2" x14ac:dyDescent="0.25">
      <c r="A9906" s="62">
        <v>42294003</v>
      </c>
      <c r="B9906" s="63" t="s">
        <v>10606</v>
      </c>
    </row>
    <row r="9907" spans="1:2" x14ac:dyDescent="0.25">
      <c r="A9907" s="62">
        <v>42294101</v>
      </c>
      <c r="B9907" s="63" t="s">
        <v>6282</v>
      </c>
    </row>
    <row r="9908" spans="1:2" x14ac:dyDescent="0.25">
      <c r="A9908" s="62">
        <v>42294102</v>
      </c>
      <c r="B9908" s="63" t="s">
        <v>11863</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11788</v>
      </c>
    </row>
    <row r="9916" spans="1:2" x14ac:dyDescent="0.25">
      <c r="A9916" s="62">
        <v>42294207</v>
      </c>
      <c r="B9916" s="63" t="s">
        <v>16293</v>
      </c>
    </row>
    <row r="9917" spans="1:2" x14ac:dyDescent="0.25">
      <c r="A9917" s="62">
        <v>42294208</v>
      </c>
      <c r="B9917" s="63" t="s">
        <v>16690</v>
      </c>
    </row>
    <row r="9918" spans="1:2" x14ac:dyDescent="0.25">
      <c r="A9918" s="62">
        <v>42294209</v>
      </c>
      <c r="B9918" s="63" t="s">
        <v>10368</v>
      </c>
    </row>
    <row r="9919" spans="1:2" x14ac:dyDescent="0.25">
      <c r="A9919" s="62">
        <v>42294210</v>
      </c>
      <c r="B9919" s="63" t="s">
        <v>17428</v>
      </c>
    </row>
    <row r="9920" spans="1:2" x14ac:dyDescent="0.25">
      <c r="A9920" s="62">
        <v>42294211</v>
      </c>
      <c r="B9920" s="63" t="s">
        <v>3365</v>
      </c>
    </row>
    <row r="9921" spans="1:2" x14ac:dyDescent="0.25">
      <c r="A9921" s="62">
        <v>42294212</v>
      </c>
      <c r="B9921" s="63" t="s">
        <v>13570</v>
      </c>
    </row>
    <row r="9922" spans="1:2" x14ac:dyDescent="0.25">
      <c r="A9922" s="62">
        <v>42294213</v>
      </c>
      <c r="B9922" s="63" t="s">
        <v>13448</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14870</v>
      </c>
    </row>
    <row r="9927" spans="1:2" x14ac:dyDescent="0.25">
      <c r="A9927" s="62">
        <v>42294218</v>
      </c>
      <c r="B9927" s="63" t="s">
        <v>18046</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7296</v>
      </c>
    </row>
    <row r="9937" spans="1:2" x14ac:dyDescent="0.25">
      <c r="A9937" s="62">
        <v>42294402</v>
      </c>
      <c r="B9937" s="63" t="s">
        <v>13184</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4898</v>
      </c>
    </row>
    <row r="9947" spans="1:2" x14ac:dyDescent="0.25">
      <c r="A9947" s="62">
        <v>42294510</v>
      </c>
      <c r="B9947" s="63" t="s">
        <v>8451</v>
      </c>
    </row>
    <row r="9948" spans="1:2" x14ac:dyDescent="0.25">
      <c r="A9948" s="62">
        <v>42294511</v>
      </c>
      <c r="B9948" s="63" t="s">
        <v>15562</v>
      </c>
    </row>
    <row r="9949" spans="1:2" x14ac:dyDescent="0.25">
      <c r="A9949" s="62">
        <v>42294512</v>
      </c>
      <c r="B9949" s="63" t="s">
        <v>4336</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2693</v>
      </c>
    </row>
    <row r="9957" spans="1:2" x14ac:dyDescent="0.25">
      <c r="A9957" s="62">
        <v>42294520</v>
      </c>
      <c r="B9957" s="63" t="s">
        <v>9798</v>
      </c>
    </row>
    <row r="9958" spans="1:2" x14ac:dyDescent="0.25">
      <c r="A9958" s="62">
        <v>42294521</v>
      </c>
      <c r="B9958" s="63" t="s">
        <v>8309</v>
      </c>
    </row>
    <row r="9959" spans="1:2" x14ac:dyDescent="0.25">
      <c r="A9959" s="62">
        <v>42294522</v>
      </c>
      <c r="B9959" s="63" t="s">
        <v>16253</v>
      </c>
    </row>
    <row r="9960" spans="1:2" x14ac:dyDescent="0.25">
      <c r="A9960" s="62">
        <v>42294523</v>
      </c>
      <c r="B9960" s="63" t="s">
        <v>9897</v>
      </c>
    </row>
    <row r="9961" spans="1:2" x14ac:dyDescent="0.25">
      <c r="A9961" s="62">
        <v>42294524</v>
      </c>
      <c r="B9961" s="63" t="s">
        <v>10223</v>
      </c>
    </row>
    <row r="9962" spans="1:2" x14ac:dyDescent="0.25">
      <c r="A9962" s="62">
        <v>42294525</v>
      </c>
      <c r="B9962" s="63" t="s">
        <v>5546</v>
      </c>
    </row>
    <row r="9963" spans="1:2" x14ac:dyDescent="0.25">
      <c r="A9963" s="62">
        <v>42294526</v>
      </c>
      <c r="B9963" s="63" t="s">
        <v>6869</v>
      </c>
    </row>
    <row r="9964" spans="1:2" x14ac:dyDescent="0.25">
      <c r="A9964" s="62">
        <v>42294601</v>
      </c>
      <c r="B9964" s="63" t="s">
        <v>8540</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8879</v>
      </c>
    </row>
    <row r="9971" spans="1:2" x14ac:dyDescent="0.25">
      <c r="A9971" s="62">
        <v>42294701</v>
      </c>
      <c r="B9971" s="63" t="s">
        <v>16393</v>
      </c>
    </row>
    <row r="9972" spans="1:2" x14ac:dyDescent="0.25">
      <c r="A9972" s="62">
        <v>42294702</v>
      </c>
      <c r="B9972" s="63" t="s">
        <v>11562</v>
      </c>
    </row>
    <row r="9973" spans="1:2" x14ac:dyDescent="0.25">
      <c r="A9973" s="62">
        <v>42294703</v>
      </c>
      <c r="B9973" s="63" t="s">
        <v>10978</v>
      </c>
    </row>
    <row r="9974" spans="1:2" x14ac:dyDescent="0.25">
      <c r="A9974" s="62">
        <v>42294704</v>
      </c>
      <c r="B9974" s="63" t="s">
        <v>2391</v>
      </c>
    </row>
    <row r="9975" spans="1:2" x14ac:dyDescent="0.25">
      <c r="A9975" s="62">
        <v>42294705</v>
      </c>
      <c r="B9975" s="63" t="s">
        <v>13379</v>
      </c>
    </row>
    <row r="9976" spans="1:2" x14ac:dyDescent="0.25">
      <c r="A9976" s="62">
        <v>42294706</v>
      </c>
      <c r="B9976" s="63" t="s">
        <v>4470</v>
      </c>
    </row>
    <row r="9977" spans="1:2" x14ac:dyDescent="0.25">
      <c r="A9977" s="62">
        <v>42294707</v>
      </c>
      <c r="B9977" s="63" t="s">
        <v>13882</v>
      </c>
    </row>
    <row r="9978" spans="1:2" x14ac:dyDescent="0.25">
      <c r="A9978" s="62">
        <v>42294708</v>
      </c>
      <c r="B9978" s="63" t="s">
        <v>15313</v>
      </c>
    </row>
    <row r="9979" spans="1:2" x14ac:dyDescent="0.25">
      <c r="A9979" s="62">
        <v>42294709</v>
      </c>
      <c r="B9979" s="63" t="s">
        <v>18510</v>
      </c>
    </row>
    <row r="9980" spans="1:2" x14ac:dyDescent="0.25">
      <c r="A9980" s="62">
        <v>42294710</v>
      </c>
      <c r="B9980" s="63" t="s">
        <v>6846</v>
      </c>
    </row>
    <row r="9981" spans="1:2" x14ac:dyDescent="0.25">
      <c r="A9981" s="62">
        <v>42294711</v>
      </c>
      <c r="B9981" s="63" t="s">
        <v>16349</v>
      </c>
    </row>
    <row r="9982" spans="1:2" x14ac:dyDescent="0.25">
      <c r="A9982" s="62">
        <v>42294712</v>
      </c>
      <c r="B9982" s="63" t="s">
        <v>4927</v>
      </c>
    </row>
    <row r="9983" spans="1:2" x14ac:dyDescent="0.25">
      <c r="A9983" s="62">
        <v>42294713</v>
      </c>
      <c r="B9983" s="63" t="s">
        <v>7022</v>
      </c>
    </row>
    <row r="9984" spans="1:2" x14ac:dyDescent="0.25">
      <c r="A9984" s="62">
        <v>42294714</v>
      </c>
      <c r="B9984" s="63" t="s">
        <v>10715</v>
      </c>
    </row>
    <row r="9985" spans="1:2" x14ac:dyDescent="0.25">
      <c r="A9985" s="62">
        <v>42294715</v>
      </c>
      <c r="B9985" s="63" t="s">
        <v>15881</v>
      </c>
    </row>
    <row r="9986" spans="1:2" x14ac:dyDescent="0.25">
      <c r="A9986" s="62">
        <v>42294716</v>
      </c>
      <c r="B9986" s="63" t="s">
        <v>14336</v>
      </c>
    </row>
    <row r="9987" spans="1:2" x14ac:dyDescent="0.25">
      <c r="A9987" s="62">
        <v>42294717</v>
      </c>
      <c r="B9987" s="63" t="s">
        <v>5438</v>
      </c>
    </row>
    <row r="9988" spans="1:2" x14ac:dyDescent="0.25">
      <c r="A9988" s="62">
        <v>42294718</v>
      </c>
      <c r="B9988" s="63" t="s">
        <v>3385</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3108</v>
      </c>
    </row>
    <row r="9994" spans="1:2" x14ac:dyDescent="0.25">
      <c r="A9994" s="62">
        <v>42294802</v>
      </c>
      <c r="B9994" s="63" t="s">
        <v>7762</v>
      </c>
    </row>
    <row r="9995" spans="1:2" x14ac:dyDescent="0.25">
      <c r="A9995" s="62">
        <v>42294803</v>
      </c>
      <c r="B9995" s="63" t="s">
        <v>17617</v>
      </c>
    </row>
    <row r="9996" spans="1:2" x14ac:dyDescent="0.25">
      <c r="A9996" s="62">
        <v>42294804</v>
      </c>
      <c r="B9996" s="63" t="s">
        <v>15249</v>
      </c>
    </row>
    <row r="9997" spans="1:2" x14ac:dyDescent="0.25">
      <c r="A9997" s="62">
        <v>42294805</v>
      </c>
      <c r="B9997" s="63" t="s">
        <v>8991</v>
      </c>
    </row>
    <row r="9998" spans="1:2" x14ac:dyDescent="0.25">
      <c r="A9998" s="62">
        <v>42294806</v>
      </c>
      <c r="B9998" s="63" t="s">
        <v>7803</v>
      </c>
    </row>
    <row r="9999" spans="1:2" x14ac:dyDescent="0.25">
      <c r="A9999" s="62">
        <v>42294807</v>
      </c>
      <c r="B9999" s="63" t="s">
        <v>4579</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3653</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11237</v>
      </c>
    </row>
    <row r="10011" spans="1:2" x14ac:dyDescent="0.25">
      <c r="A10011" s="62">
        <v>42294911</v>
      </c>
      <c r="B10011" s="63" t="s">
        <v>3626</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14226</v>
      </c>
    </row>
    <row r="10022" spans="1:2" x14ac:dyDescent="0.25">
      <c r="A10022" s="62">
        <v>42294922</v>
      </c>
      <c r="B10022" s="63" t="s">
        <v>8661</v>
      </c>
    </row>
    <row r="10023" spans="1:2" x14ac:dyDescent="0.25">
      <c r="A10023" s="62">
        <v>42294923</v>
      </c>
      <c r="B10023" s="63" t="s">
        <v>14239</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13997</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5642</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10550</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9027</v>
      </c>
    </row>
    <row r="10099" spans="1:2" x14ac:dyDescent="0.25">
      <c r="A10099" s="62">
        <v>42295128</v>
      </c>
      <c r="B10099" s="63" t="s">
        <v>4220</v>
      </c>
    </row>
    <row r="10100" spans="1:2" x14ac:dyDescent="0.25">
      <c r="A10100" s="62">
        <v>42295129</v>
      </c>
      <c r="B10100" s="63" t="s">
        <v>5679</v>
      </c>
    </row>
    <row r="10101" spans="1:2" x14ac:dyDescent="0.25">
      <c r="A10101" s="62">
        <v>42295130</v>
      </c>
      <c r="B10101" s="63" t="s">
        <v>14872</v>
      </c>
    </row>
    <row r="10102" spans="1:2" x14ac:dyDescent="0.25">
      <c r="A10102" s="62">
        <v>42295131</v>
      </c>
      <c r="B10102" s="63" t="s">
        <v>4599</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2790</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5091</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5474</v>
      </c>
    </row>
    <row r="10126" spans="1:2" x14ac:dyDescent="0.25">
      <c r="A10126" s="62">
        <v>42295401</v>
      </c>
      <c r="B10126" s="63" t="s">
        <v>10732</v>
      </c>
    </row>
    <row r="10127" spans="1:2" x14ac:dyDescent="0.25">
      <c r="A10127" s="62">
        <v>42295402</v>
      </c>
      <c r="B10127" s="63" t="s">
        <v>5211</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10886</v>
      </c>
    </row>
    <row r="10143" spans="1:2" x14ac:dyDescent="0.25">
      <c r="A10143" s="62">
        <v>42295418</v>
      </c>
      <c r="B10143" s="63" t="s">
        <v>14559</v>
      </c>
    </row>
    <row r="10144" spans="1:2" x14ac:dyDescent="0.25">
      <c r="A10144" s="62">
        <v>42295419</v>
      </c>
      <c r="B10144" s="63" t="s">
        <v>3742</v>
      </c>
    </row>
    <row r="10145" spans="1:2" x14ac:dyDescent="0.25">
      <c r="A10145" s="62">
        <v>42295420</v>
      </c>
      <c r="B10145" s="63" t="s">
        <v>5444</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2710</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14002</v>
      </c>
    </row>
    <row r="10166" spans="1:2" x14ac:dyDescent="0.25">
      <c r="A10166" s="62">
        <v>42295445</v>
      </c>
      <c r="B10166" s="63" t="s">
        <v>15154</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3774</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9432</v>
      </c>
    </row>
    <row r="10174" spans="1:2" x14ac:dyDescent="0.25">
      <c r="A10174" s="62">
        <v>42295455</v>
      </c>
      <c r="B10174" s="63" t="s">
        <v>3714</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5188</v>
      </c>
    </row>
    <row r="10196" spans="1:2" x14ac:dyDescent="0.25">
      <c r="A10196" s="62">
        <v>42295514</v>
      </c>
      <c r="B10196" s="63" t="s">
        <v>12091</v>
      </c>
    </row>
    <row r="10197" spans="1:2" x14ac:dyDescent="0.25">
      <c r="A10197" s="62">
        <v>42295515</v>
      </c>
      <c r="B10197" s="63" t="s">
        <v>14440</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5055</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6698</v>
      </c>
    </row>
    <row r="10210" spans="1:2" x14ac:dyDescent="0.25">
      <c r="A10210" s="62">
        <v>42311502</v>
      </c>
      <c r="B10210" s="63" t="s">
        <v>3159</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12127</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4614</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8396</v>
      </c>
    </row>
    <row r="10253" spans="1:2" x14ac:dyDescent="0.25">
      <c r="A10253" s="62">
        <v>42311902</v>
      </c>
      <c r="B10253" s="63" t="s">
        <v>14158</v>
      </c>
    </row>
    <row r="10254" spans="1:2" x14ac:dyDescent="0.25">
      <c r="A10254" s="62">
        <v>42311903</v>
      </c>
      <c r="B10254" s="63" t="s">
        <v>7778</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5074</v>
      </c>
    </row>
    <row r="10260" spans="1:2" x14ac:dyDescent="0.25">
      <c r="A10260" s="62">
        <v>42312006</v>
      </c>
      <c r="B10260" s="63" t="s">
        <v>10604</v>
      </c>
    </row>
    <row r="10261" spans="1:2" x14ac:dyDescent="0.25">
      <c r="A10261" s="62">
        <v>42312007</v>
      </c>
      <c r="B10261" s="63" t="s">
        <v>7513</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11852</v>
      </c>
    </row>
    <row r="10279" spans="1:2" x14ac:dyDescent="0.25">
      <c r="A10279" s="62">
        <v>42312112</v>
      </c>
      <c r="B10279" s="63" t="s">
        <v>2370</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10605</v>
      </c>
    </row>
    <row r="10293" spans="1:2" x14ac:dyDescent="0.25">
      <c r="A10293" s="62">
        <v>42312303</v>
      </c>
      <c r="B10293" s="63" t="s">
        <v>8712</v>
      </c>
    </row>
    <row r="10294" spans="1:2" x14ac:dyDescent="0.25">
      <c r="A10294" s="62">
        <v>42312304</v>
      </c>
      <c r="B10294" s="63" t="s">
        <v>5553</v>
      </c>
    </row>
    <row r="10295" spans="1:2" x14ac:dyDescent="0.25">
      <c r="A10295" s="62">
        <v>42312305</v>
      </c>
      <c r="B10295" s="63" t="s">
        <v>5329</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5412</v>
      </c>
    </row>
    <row r="10300" spans="1:2" x14ac:dyDescent="0.25">
      <c r="A10300" s="62">
        <v>42312311</v>
      </c>
      <c r="B10300" s="63" t="s">
        <v>9385</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2975</v>
      </c>
    </row>
    <row r="10305" spans="1:2" x14ac:dyDescent="0.25">
      <c r="A10305" s="62">
        <v>42312403</v>
      </c>
      <c r="B10305" s="63" t="s">
        <v>14204</v>
      </c>
    </row>
    <row r="10306" spans="1:2" x14ac:dyDescent="0.25">
      <c r="A10306" s="62">
        <v>42312501</v>
      </c>
      <c r="B10306" s="63" t="s">
        <v>8034</v>
      </c>
    </row>
    <row r="10307" spans="1:2" x14ac:dyDescent="0.25">
      <c r="A10307" s="62">
        <v>42312502</v>
      </c>
      <c r="B10307" s="63" t="s">
        <v>3678</v>
      </c>
    </row>
    <row r="10308" spans="1:2" x14ac:dyDescent="0.25">
      <c r="A10308" s="62">
        <v>42312503</v>
      </c>
      <c r="B10308" s="63" t="s">
        <v>8159</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5571</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4348</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9668</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13846</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4344</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14839</v>
      </c>
    </row>
    <row r="10362" spans="1:2" x14ac:dyDescent="0.25">
      <c r="A10362" s="62">
        <v>43201522</v>
      </c>
      <c r="B10362" s="63" t="s">
        <v>4705</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8088</v>
      </c>
    </row>
    <row r="10378" spans="1:2" x14ac:dyDescent="0.25">
      <c r="A10378" s="62">
        <v>43201549</v>
      </c>
      <c r="B10378" s="63" t="s">
        <v>14723</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3387</v>
      </c>
    </row>
    <row r="10392" spans="1:2" x14ac:dyDescent="0.25">
      <c r="A10392" s="62">
        <v>43201614</v>
      </c>
      <c r="B10392" s="63" t="s">
        <v>13715</v>
      </c>
    </row>
    <row r="10393" spans="1:2" x14ac:dyDescent="0.25">
      <c r="A10393" s="62">
        <v>43201615</v>
      </c>
      <c r="B10393" s="63" t="s">
        <v>4101</v>
      </c>
    </row>
    <row r="10394" spans="1:2" x14ac:dyDescent="0.25">
      <c r="A10394" s="62">
        <v>43201616</v>
      </c>
      <c r="B10394" s="63" t="s">
        <v>10370</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4186</v>
      </c>
    </row>
    <row r="10401" spans="1:2" x14ac:dyDescent="0.25">
      <c r="A10401" s="62">
        <v>43201809</v>
      </c>
      <c r="B10401" s="63" t="s">
        <v>9636</v>
      </c>
    </row>
    <row r="10402" spans="1:2" x14ac:dyDescent="0.25">
      <c r="A10402" s="62">
        <v>43201810</v>
      </c>
      <c r="B10402" s="63" t="s">
        <v>4148</v>
      </c>
    </row>
    <row r="10403" spans="1:2" x14ac:dyDescent="0.25">
      <c r="A10403" s="62">
        <v>43201811</v>
      </c>
      <c r="B10403" s="63" t="s">
        <v>13307</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13311</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8488</v>
      </c>
    </row>
    <row r="10416" spans="1:2" x14ac:dyDescent="0.25">
      <c r="A10416" s="62">
        <v>43202102</v>
      </c>
      <c r="B10416" s="63" t="s">
        <v>4421</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5519</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4310</v>
      </c>
    </row>
    <row r="10429" spans="1:2" x14ac:dyDescent="0.25">
      <c r="A10429" s="62">
        <v>43202211</v>
      </c>
      <c r="B10429" s="63" t="s">
        <v>12505</v>
      </c>
    </row>
    <row r="10430" spans="1:2" x14ac:dyDescent="0.25">
      <c r="A10430" s="62">
        <v>43202212</v>
      </c>
      <c r="B10430" s="63" t="s">
        <v>4882</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4902</v>
      </c>
    </row>
    <row r="10446" spans="1:2" x14ac:dyDescent="0.25">
      <c r="A10446" s="62">
        <v>43211602</v>
      </c>
      <c r="B10446" s="63" t="s">
        <v>11935</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5636</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13763</v>
      </c>
    </row>
    <row r="10454" spans="1:2" x14ac:dyDescent="0.25">
      <c r="A10454" s="62">
        <v>43211701</v>
      </c>
      <c r="B10454" s="63" t="s">
        <v>4149</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2924</v>
      </c>
    </row>
    <row r="10458" spans="1:2" x14ac:dyDescent="0.25">
      <c r="A10458" s="62">
        <v>43211706</v>
      </c>
      <c r="B10458" s="63" t="s">
        <v>5593</v>
      </c>
    </row>
    <row r="10459" spans="1:2" x14ac:dyDescent="0.25">
      <c r="A10459" s="62">
        <v>43211707</v>
      </c>
      <c r="B10459" s="63" t="s">
        <v>12543</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10737</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3681</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3955</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5443</v>
      </c>
    </row>
    <row r="10491" spans="1:2" x14ac:dyDescent="0.25">
      <c r="A10491" s="62">
        <v>43212107</v>
      </c>
      <c r="B10491" s="63" t="s">
        <v>8549</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15045</v>
      </c>
    </row>
    <row r="10507" spans="1:2" x14ac:dyDescent="0.25">
      <c r="A10507" s="62">
        <v>43221509</v>
      </c>
      <c r="B10507" s="63" t="s">
        <v>3509</v>
      </c>
    </row>
    <row r="10508" spans="1:2" x14ac:dyDescent="0.25">
      <c r="A10508" s="62">
        <v>43221510</v>
      </c>
      <c r="B10508" s="63" t="s">
        <v>9743</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10982</v>
      </c>
    </row>
    <row r="10516" spans="1:2" x14ac:dyDescent="0.25">
      <c r="A10516" s="62">
        <v>43221520</v>
      </c>
      <c r="B10516" s="63" t="s">
        <v>13440</v>
      </c>
    </row>
    <row r="10517" spans="1:2" x14ac:dyDescent="0.25">
      <c r="A10517" s="62">
        <v>43221521</v>
      </c>
      <c r="B10517" s="63" t="s">
        <v>7874</v>
      </c>
    </row>
    <row r="10518" spans="1:2" x14ac:dyDescent="0.25">
      <c r="A10518" s="62">
        <v>43221522</v>
      </c>
      <c r="B10518" s="63" t="s">
        <v>3749</v>
      </c>
    </row>
    <row r="10519" spans="1:2" x14ac:dyDescent="0.25">
      <c r="A10519" s="62">
        <v>43221523</v>
      </c>
      <c r="B10519" s="63" t="s">
        <v>9285</v>
      </c>
    </row>
    <row r="10520" spans="1:2" x14ac:dyDescent="0.25">
      <c r="A10520" s="62">
        <v>43221524</v>
      </c>
      <c r="B10520" s="63" t="s">
        <v>6309</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4956</v>
      </c>
    </row>
    <row r="10563" spans="1:2" x14ac:dyDescent="0.25">
      <c r="A10563" s="62">
        <v>43222608</v>
      </c>
      <c r="B10563" s="63" t="s">
        <v>8565</v>
      </c>
    </row>
    <row r="10564" spans="1:2" x14ac:dyDescent="0.25">
      <c r="A10564" s="62">
        <v>43222609</v>
      </c>
      <c r="B10564" s="63" t="s">
        <v>14484</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5686</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3141</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2659</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5693</v>
      </c>
    </row>
    <row r="10594" spans="1:2" x14ac:dyDescent="0.25">
      <c r="A10594" s="62">
        <v>43222815</v>
      </c>
      <c r="B10594" s="63" t="s">
        <v>6329</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5316</v>
      </c>
    </row>
    <row r="10598" spans="1:2" x14ac:dyDescent="0.25">
      <c r="A10598" s="62">
        <v>43222819</v>
      </c>
      <c r="B10598" s="63" t="s">
        <v>7414</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12981</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13118</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14348</v>
      </c>
    </row>
    <row r="10636" spans="1:2" x14ac:dyDescent="0.25">
      <c r="A10636" s="62">
        <v>43231506</v>
      </c>
      <c r="B10636" s="63" t="s">
        <v>3854</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8564</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4095</v>
      </c>
    </row>
    <row r="10647" spans="1:2" x14ac:dyDescent="0.25">
      <c r="A10647" s="62">
        <v>43231604</v>
      </c>
      <c r="B10647" s="63" t="s">
        <v>13170</v>
      </c>
    </row>
    <row r="10648" spans="1:2" x14ac:dyDescent="0.25">
      <c r="A10648" s="62">
        <v>43231605</v>
      </c>
      <c r="B10648" s="63" t="s">
        <v>5503</v>
      </c>
    </row>
    <row r="10649" spans="1:2" x14ac:dyDescent="0.25">
      <c r="A10649" s="62">
        <v>43232001</v>
      </c>
      <c r="B10649" s="63" t="s">
        <v>9324</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14311</v>
      </c>
    </row>
    <row r="10653" spans="1:2" x14ac:dyDescent="0.25">
      <c r="A10653" s="62">
        <v>43232005</v>
      </c>
      <c r="B10653" s="63" t="s">
        <v>6858</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2559</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3090</v>
      </c>
    </row>
    <row r="10686" spans="1:2" x14ac:dyDescent="0.25">
      <c r="A10686" s="62">
        <v>43232407</v>
      </c>
      <c r="B10686" s="63" t="s">
        <v>5403</v>
      </c>
    </row>
    <row r="10687" spans="1:2" x14ac:dyDescent="0.25">
      <c r="A10687" s="62">
        <v>43232408</v>
      </c>
      <c r="B10687" s="63" t="s">
        <v>16272</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5505</v>
      </c>
    </row>
    <row r="10691" spans="1:2" x14ac:dyDescent="0.25">
      <c r="A10691" s="62">
        <v>43232503</v>
      </c>
      <c r="B10691" s="63" t="s">
        <v>3607</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5390</v>
      </c>
    </row>
    <row r="10700" spans="1:2" x14ac:dyDescent="0.25">
      <c r="A10700" s="62">
        <v>43232608</v>
      </c>
      <c r="B10700" s="63" t="s">
        <v>5643</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2656</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9008</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14143</v>
      </c>
    </row>
    <row r="10742" spans="1:2" x14ac:dyDescent="0.25">
      <c r="A10742" s="62">
        <v>43233407</v>
      </c>
      <c r="B10742" s="63" t="s">
        <v>11158</v>
      </c>
    </row>
    <row r="10743" spans="1:2" x14ac:dyDescent="0.25">
      <c r="A10743" s="62">
        <v>43233410</v>
      </c>
      <c r="B10743" s="63" t="s">
        <v>5769</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12210</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11875</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4819</v>
      </c>
    </row>
    <row r="10780" spans="1:2" x14ac:dyDescent="0.25">
      <c r="A10780" s="62">
        <v>44101710</v>
      </c>
      <c r="B10780" s="63" t="s">
        <v>13978</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4161</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5551</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5697</v>
      </c>
    </row>
    <row r="10827" spans="1:2" x14ac:dyDescent="0.25">
      <c r="A10827" s="62">
        <v>44102306</v>
      </c>
      <c r="B10827" s="63" t="s">
        <v>11308</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5665</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3673</v>
      </c>
    </row>
    <row r="10838" spans="1:2" x14ac:dyDescent="0.25">
      <c r="A10838" s="62">
        <v>44102412</v>
      </c>
      <c r="B10838" s="63" t="s">
        <v>13703</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6710</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5514</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9147</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13946</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13372</v>
      </c>
    </row>
    <row r="10887" spans="1:2" x14ac:dyDescent="0.25">
      <c r="A10887" s="62">
        <v>44103120</v>
      </c>
      <c r="B10887" s="63" t="s">
        <v>4638</v>
      </c>
    </row>
    <row r="10888" spans="1:2" x14ac:dyDescent="0.25">
      <c r="A10888" s="62">
        <v>44103121</v>
      </c>
      <c r="B10888" s="63" t="s">
        <v>8018</v>
      </c>
    </row>
    <row r="10889" spans="1:2" x14ac:dyDescent="0.25">
      <c r="A10889" s="62">
        <v>44103122</v>
      </c>
      <c r="B10889" s="63" t="s">
        <v>2840</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15364</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13833</v>
      </c>
    </row>
    <row r="10913" spans="1:2" x14ac:dyDescent="0.25">
      <c r="A10913" s="62">
        <v>44111515</v>
      </c>
      <c r="B10913" s="63" t="s">
        <v>13209</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5573</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15939</v>
      </c>
    </row>
    <row r="10929" spans="1:2" x14ac:dyDescent="0.25">
      <c r="A10929" s="62">
        <v>44111611</v>
      </c>
      <c r="B10929" s="63" t="s">
        <v>6067</v>
      </c>
    </row>
    <row r="10930" spans="1:2" x14ac:dyDescent="0.25">
      <c r="A10930" s="62">
        <v>44111612</v>
      </c>
      <c r="B10930" s="63" t="s">
        <v>4707</v>
      </c>
    </row>
    <row r="10931" spans="1:2" x14ac:dyDescent="0.25">
      <c r="A10931" s="62">
        <v>44111613</v>
      </c>
      <c r="B10931" s="63" t="s">
        <v>9565</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5422</v>
      </c>
    </row>
    <row r="10936" spans="1:2" x14ac:dyDescent="0.25">
      <c r="A10936" s="62">
        <v>44111802</v>
      </c>
      <c r="B10936" s="63" t="s">
        <v>651</v>
      </c>
    </row>
    <row r="10937" spans="1:2" x14ac:dyDescent="0.25">
      <c r="A10937" s="62">
        <v>44111803</v>
      </c>
      <c r="B10937" s="63" t="s">
        <v>5659</v>
      </c>
    </row>
    <row r="10938" spans="1:2" x14ac:dyDescent="0.25">
      <c r="A10938" s="62">
        <v>44111804</v>
      </c>
      <c r="B10938" s="63" t="s">
        <v>9630</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15212</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5324</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15997</v>
      </c>
    </row>
    <row r="10955" spans="1:2" x14ac:dyDescent="0.25">
      <c r="A10955" s="62">
        <v>44111907</v>
      </c>
      <c r="B10955" s="63" t="s">
        <v>10942</v>
      </c>
    </row>
    <row r="10956" spans="1:2" x14ac:dyDescent="0.25">
      <c r="A10956" s="62">
        <v>44111908</v>
      </c>
      <c r="B10956" s="63" t="s">
        <v>4296</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13445</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10387</v>
      </c>
    </row>
    <row r="10994" spans="1:2" x14ac:dyDescent="0.25">
      <c r="A10994" s="62">
        <v>44121626</v>
      </c>
      <c r="B10994" s="63" t="s">
        <v>3973</v>
      </c>
    </row>
    <row r="10995" spans="1:2" x14ac:dyDescent="0.25">
      <c r="A10995" s="62">
        <v>44121627</v>
      </c>
      <c r="B10995" s="63" t="s">
        <v>8162</v>
      </c>
    </row>
    <row r="10996" spans="1:2" x14ac:dyDescent="0.25">
      <c r="A10996" s="62">
        <v>44121628</v>
      </c>
      <c r="B10996" s="63" t="s">
        <v>3266</v>
      </c>
    </row>
    <row r="10997" spans="1:2" x14ac:dyDescent="0.25">
      <c r="A10997" s="62">
        <v>44121630</v>
      </c>
      <c r="B10997" s="63" t="s">
        <v>8381</v>
      </c>
    </row>
    <row r="10998" spans="1:2" x14ac:dyDescent="0.25">
      <c r="A10998" s="62">
        <v>44121631</v>
      </c>
      <c r="B10998" s="63" t="s">
        <v>4013</v>
      </c>
    </row>
    <row r="10999" spans="1:2" x14ac:dyDescent="0.25">
      <c r="A10999" s="62">
        <v>44121632</v>
      </c>
      <c r="B10999" s="63" t="s">
        <v>13261</v>
      </c>
    </row>
    <row r="11000" spans="1:2" x14ac:dyDescent="0.25">
      <c r="A11000" s="62">
        <v>44121633</v>
      </c>
      <c r="B11000" s="63" t="s">
        <v>8812</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2541</v>
      </c>
    </row>
    <row r="11009" spans="1:2" x14ac:dyDescent="0.25">
      <c r="A11009" s="62">
        <v>44121707</v>
      </c>
      <c r="B11009" s="63" t="s">
        <v>9985</v>
      </c>
    </row>
    <row r="11010" spans="1:2" x14ac:dyDescent="0.25">
      <c r="A11010" s="62">
        <v>44121708</v>
      </c>
      <c r="B11010" s="63" t="s">
        <v>13770</v>
      </c>
    </row>
    <row r="11011" spans="1:2" x14ac:dyDescent="0.25">
      <c r="A11011" s="62">
        <v>44121709</v>
      </c>
      <c r="B11011" s="63" t="s">
        <v>4506</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14817</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5335</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13907</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10664</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4451</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14104</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4077</v>
      </c>
    </row>
    <row r="11061" spans="1:2" x14ac:dyDescent="0.25">
      <c r="A11061" s="62">
        <v>44122107</v>
      </c>
      <c r="B11061" s="63" t="s">
        <v>10095</v>
      </c>
    </row>
    <row r="11062" spans="1:2" x14ac:dyDescent="0.25">
      <c r="A11062" s="62">
        <v>44122109</v>
      </c>
      <c r="B11062" s="63" t="s">
        <v>5416</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15930</v>
      </c>
    </row>
    <row r="11067" spans="1:2" x14ac:dyDescent="0.25">
      <c r="A11067" s="62">
        <v>44122114</v>
      </c>
      <c r="B11067" s="63" t="s">
        <v>13459</v>
      </c>
    </row>
    <row r="11068" spans="1:2" x14ac:dyDescent="0.25">
      <c r="A11068" s="62">
        <v>44122115</v>
      </c>
      <c r="B11068" s="63" t="s">
        <v>5392</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10465</v>
      </c>
    </row>
    <row r="11082" spans="1:2" x14ac:dyDescent="0.25">
      <c r="A11082" s="62">
        <v>45101508</v>
      </c>
      <c r="B11082" s="63" t="s">
        <v>5407</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5541</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4262</v>
      </c>
    </row>
    <row r="11103" spans="1:2" x14ac:dyDescent="0.25">
      <c r="A11103" s="62">
        <v>45101705</v>
      </c>
      <c r="B11103" s="63" t="s">
        <v>14896</v>
      </c>
    </row>
    <row r="11104" spans="1:2" x14ac:dyDescent="0.25">
      <c r="A11104" s="62">
        <v>45101706</v>
      </c>
      <c r="B11104" s="63" t="s">
        <v>5121</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5400</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13317</v>
      </c>
    </row>
    <row r="11114" spans="1:2" x14ac:dyDescent="0.25">
      <c r="A11114" s="62">
        <v>45101808</v>
      </c>
      <c r="B11114" s="63" t="s">
        <v>8334</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4108</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3208</v>
      </c>
    </row>
    <row r="11143" spans="1:2" x14ac:dyDescent="0.25">
      <c r="A11143" s="62">
        <v>45111616</v>
      </c>
      <c r="B11143" s="63" t="s">
        <v>14848</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2922</v>
      </c>
    </row>
    <row r="11152" spans="1:2" x14ac:dyDescent="0.25">
      <c r="A11152" s="62">
        <v>45111801</v>
      </c>
      <c r="B11152" s="63" t="s">
        <v>10297</v>
      </c>
    </row>
    <row r="11153" spans="1:2" x14ac:dyDescent="0.25">
      <c r="A11153" s="62">
        <v>45111802</v>
      </c>
      <c r="B11153" s="63" t="s">
        <v>3460</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15058</v>
      </c>
    </row>
    <row r="11160" spans="1:2" x14ac:dyDescent="0.25">
      <c r="A11160" s="62">
        <v>45111809</v>
      </c>
      <c r="B11160" s="63" t="s">
        <v>8366</v>
      </c>
    </row>
    <row r="11161" spans="1:2" x14ac:dyDescent="0.25">
      <c r="A11161" s="62">
        <v>45111810</v>
      </c>
      <c r="B11161" s="63" t="s">
        <v>3668</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5517</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2607</v>
      </c>
    </row>
    <row r="11180" spans="1:2" x14ac:dyDescent="0.25">
      <c r="A11180" s="62">
        <v>45121516</v>
      </c>
      <c r="B11180" s="63" t="s">
        <v>11499</v>
      </c>
    </row>
    <row r="11181" spans="1:2" x14ac:dyDescent="0.25">
      <c r="A11181" s="62">
        <v>45121517</v>
      </c>
      <c r="B11181" s="63" t="s">
        <v>5297</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3800</v>
      </c>
    </row>
    <row r="11186" spans="1:2" x14ac:dyDescent="0.25">
      <c r="A11186" s="62">
        <v>45121602</v>
      </c>
      <c r="B11186" s="63" t="s">
        <v>10140</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3878</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18535</v>
      </c>
    </row>
    <row r="11201" spans="1:2" x14ac:dyDescent="0.25">
      <c r="A11201" s="62">
        <v>45121617</v>
      </c>
      <c r="B11201" s="63" t="s">
        <v>5698</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10819</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4841</v>
      </c>
    </row>
    <row r="11212" spans="1:2" x14ac:dyDescent="0.25">
      <c r="A11212" s="62">
        <v>45121705</v>
      </c>
      <c r="B11212" s="63" t="s">
        <v>10331</v>
      </c>
    </row>
    <row r="11213" spans="1:2" x14ac:dyDescent="0.25">
      <c r="A11213" s="62">
        <v>45121706</v>
      </c>
      <c r="B11213" s="63" t="s">
        <v>4979</v>
      </c>
    </row>
    <row r="11214" spans="1:2" x14ac:dyDescent="0.25">
      <c r="A11214" s="62">
        <v>45121801</v>
      </c>
      <c r="B11214" s="63" t="s">
        <v>16290</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4760</v>
      </c>
    </row>
    <row r="11221" spans="1:2" x14ac:dyDescent="0.25">
      <c r="A11221" s="62">
        <v>45121808</v>
      </c>
      <c r="B11221" s="63" t="s">
        <v>5691</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5468</v>
      </c>
    </row>
    <row r="11228" spans="1:2" x14ac:dyDescent="0.25">
      <c r="A11228" s="62">
        <v>45131601</v>
      </c>
      <c r="B11228" s="63" t="s">
        <v>7418</v>
      </c>
    </row>
    <row r="11229" spans="1:2" x14ac:dyDescent="0.25">
      <c r="A11229" s="62">
        <v>45131604</v>
      </c>
      <c r="B11229" s="63" t="s">
        <v>10904</v>
      </c>
    </row>
    <row r="11230" spans="1:2" x14ac:dyDescent="0.25">
      <c r="A11230" s="62">
        <v>45131701</v>
      </c>
      <c r="B11230" s="63" t="s">
        <v>4032</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4975</v>
      </c>
    </row>
    <row r="11242" spans="1:2" x14ac:dyDescent="0.25">
      <c r="A11242" s="62">
        <v>46101601</v>
      </c>
      <c r="B11242" s="63" t="s">
        <v>6160</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16037</v>
      </c>
    </row>
    <row r="11253" spans="1:2" x14ac:dyDescent="0.25">
      <c r="A11253" s="62">
        <v>46111801</v>
      </c>
      <c r="B11253" s="63" t="s">
        <v>9521</v>
      </c>
    </row>
    <row r="11254" spans="1:2" x14ac:dyDescent="0.25">
      <c r="A11254" s="62">
        <v>46121501</v>
      </c>
      <c r="B11254" s="63" t="s">
        <v>8453</v>
      </c>
    </row>
    <row r="11255" spans="1:2" x14ac:dyDescent="0.25">
      <c r="A11255" s="62">
        <v>46121502</v>
      </c>
      <c r="B11255" s="63" t="s">
        <v>5325</v>
      </c>
    </row>
    <row r="11256" spans="1:2" x14ac:dyDescent="0.25">
      <c r="A11256" s="62">
        <v>46121503</v>
      </c>
      <c r="B11256" s="63" t="s">
        <v>5287</v>
      </c>
    </row>
    <row r="11257" spans="1:2" x14ac:dyDescent="0.25">
      <c r="A11257" s="62">
        <v>46121504</v>
      </c>
      <c r="B11257" s="63" t="s">
        <v>9292</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10983</v>
      </c>
    </row>
    <row r="11273" spans="1:2" x14ac:dyDescent="0.25">
      <c r="A11273" s="62">
        <v>46131503</v>
      </c>
      <c r="B11273" s="63" t="s">
        <v>7860</v>
      </c>
    </row>
    <row r="11274" spans="1:2" x14ac:dyDescent="0.25">
      <c r="A11274" s="62">
        <v>46131504</v>
      </c>
      <c r="B11274" s="63" t="s">
        <v>9308</v>
      </c>
    </row>
    <row r="11275" spans="1:2" x14ac:dyDescent="0.25">
      <c r="A11275" s="62">
        <v>46131505</v>
      </c>
      <c r="B11275" s="63" t="s">
        <v>5068</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6443</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10950</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3368</v>
      </c>
    </row>
    <row r="11310" spans="1:2" x14ac:dyDescent="0.25">
      <c r="A11310" s="62">
        <v>46161502</v>
      </c>
      <c r="B11310" s="63" t="s">
        <v>12319</v>
      </c>
    </row>
    <row r="11311" spans="1:2" x14ac:dyDescent="0.25">
      <c r="A11311" s="62">
        <v>46161503</v>
      </c>
      <c r="B11311" s="63" t="s">
        <v>5630</v>
      </c>
    </row>
    <row r="11312" spans="1:2" x14ac:dyDescent="0.25">
      <c r="A11312" s="62">
        <v>46161504</v>
      </c>
      <c r="B11312" s="63" t="s">
        <v>10491</v>
      </c>
    </row>
    <row r="11313" spans="1:2" x14ac:dyDescent="0.25">
      <c r="A11313" s="62">
        <v>46161505</v>
      </c>
      <c r="B11313" s="63" t="s">
        <v>13880</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10045</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7891</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16294</v>
      </c>
    </row>
    <row r="11335" spans="1:2" x14ac:dyDescent="0.25">
      <c r="A11335" s="62">
        <v>46171513</v>
      </c>
      <c r="B11335" s="63" t="s">
        <v>9679</v>
      </c>
    </row>
    <row r="11336" spans="1:2" x14ac:dyDescent="0.25">
      <c r="A11336" s="62">
        <v>46171514</v>
      </c>
      <c r="B11336" s="63" t="s">
        <v>15379</v>
      </c>
    </row>
    <row r="11337" spans="1:2" x14ac:dyDescent="0.25">
      <c r="A11337" s="62">
        <v>46171515</v>
      </c>
      <c r="B11337" s="63" t="s">
        <v>6018</v>
      </c>
    </row>
    <row r="11338" spans="1:2" x14ac:dyDescent="0.25">
      <c r="A11338" s="62">
        <v>46171516</v>
      </c>
      <c r="B11338" s="63" t="s">
        <v>3215</v>
      </c>
    </row>
    <row r="11339" spans="1:2" x14ac:dyDescent="0.25">
      <c r="A11339" s="62">
        <v>46171517</v>
      </c>
      <c r="B11339" s="63" t="s">
        <v>11908</v>
      </c>
    </row>
    <row r="11340" spans="1:2" x14ac:dyDescent="0.25">
      <c r="A11340" s="62">
        <v>46171602</v>
      </c>
      <c r="B11340" s="63" t="s">
        <v>2906</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13584</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5435</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15028</v>
      </c>
    </row>
    <row r="11375" spans="1:2" x14ac:dyDescent="0.25">
      <c r="A11375" s="62">
        <v>46181525</v>
      </c>
      <c r="B11375" s="63" t="s">
        <v>5411</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13463</v>
      </c>
    </row>
    <row r="11387" spans="1:2" x14ac:dyDescent="0.25">
      <c r="A11387" s="62">
        <v>46181602</v>
      </c>
      <c r="B11387" s="63" t="s">
        <v>6153</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4091</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5687</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5447</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4264</v>
      </c>
    </row>
    <row r="11434" spans="1:2" x14ac:dyDescent="0.25">
      <c r="A11434" s="62">
        <v>46182208</v>
      </c>
      <c r="B11434" s="63" t="s">
        <v>6081</v>
      </c>
    </row>
    <row r="11435" spans="1:2" x14ac:dyDescent="0.25">
      <c r="A11435" s="62">
        <v>46182209</v>
      </c>
      <c r="B11435" s="63" t="s">
        <v>2052</v>
      </c>
    </row>
    <row r="11436" spans="1:2" x14ac:dyDescent="0.25">
      <c r="A11436" s="62">
        <v>46182301</v>
      </c>
      <c r="B11436" s="63" t="s">
        <v>6139</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5361</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4390</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5498</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14097</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5173</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5719</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14184</v>
      </c>
    </row>
    <row r="11524" spans="1:2" x14ac:dyDescent="0.25">
      <c r="A11524" s="62">
        <v>47121606</v>
      </c>
      <c r="B11524" s="63" t="s">
        <v>15769</v>
      </c>
    </row>
    <row r="11525" spans="1:2" x14ac:dyDescent="0.25">
      <c r="A11525" s="62">
        <v>47121607</v>
      </c>
      <c r="B11525" s="63" t="s">
        <v>10441</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2498</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14367</v>
      </c>
    </row>
    <row r="11546" spans="1:2" x14ac:dyDescent="0.25">
      <c r="A11546" s="62">
        <v>47121807</v>
      </c>
      <c r="B11546" s="63" t="s">
        <v>7532</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8761</v>
      </c>
    </row>
    <row r="11550" spans="1:2" x14ac:dyDescent="0.25">
      <c r="A11550" s="62">
        <v>47121811</v>
      </c>
      <c r="B11550" s="63" t="s">
        <v>13709</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5081</v>
      </c>
    </row>
    <row r="11560" spans="1:2" x14ac:dyDescent="0.25">
      <c r="A11560" s="62">
        <v>47131602</v>
      </c>
      <c r="B11560" s="63" t="s">
        <v>12137</v>
      </c>
    </row>
    <row r="11561" spans="1:2" x14ac:dyDescent="0.25">
      <c r="A11561" s="62">
        <v>47131603</v>
      </c>
      <c r="B11561" s="63" t="s">
        <v>5612</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9380</v>
      </c>
    </row>
    <row r="11576" spans="1:2" x14ac:dyDescent="0.25">
      <c r="A11576" s="62">
        <v>47131701</v>
      </c>
      <c r="B11576" s="63" t="s">
        <v>6237</v>
      </c>
    </row>
    <row r="11577" spans="1:2" x14ac:dyDescent="0.25">
      <c r="A11577" s="62">
        <v>47131702</v>
      </c>
      <c r="B11577" s="63" t="s">
        <v>2150</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12087</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3803</v>
      </c>
    </row>
    <row r="11594" spans="1:2" x14ac:dyDescent="0.25">
      <c r="A11594" s="62">
        <v>47131808</v>
      </c>
      <c r="B11594" s="63" t="s">
        <v>14623</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5223</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4792</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15664</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9352</v>
      </c>
    </row>
    <row r="11622" spans="1:2" x14ac:dyDescent="0.25">
      <c r="A11622" s="62">
        <v>47131902</v>
      </c>
      <c r="B11622" s="63" t="s">
        <v>5312</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9980</v>
      </c>
    </row>
    <row r="11635" spans="1:2" x14ac:dyDescent="0.25">
      <c r="A11635" s="62">
        <v>48101504</v>
      </c>
      <c r="B11635" s="63" t="s">
        <v>4673</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15136</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8161</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2709</v>
      </c>
    </row>
    <row r="11697" spans="1:2" x14ac:dyDescent="0.25">
      <c r="A11697" s="62">
        <v>48101802</v>
      </c>
      <c r="B11697" s="63" t="s">
        <v>11761</v>
      </c>
    </row>
    <row r="11698" spans="1:2" x14ac:dyDescent="0.25">
      <c r="A11698" s="62">
        <v>48101803</v>
      </c>
      <c r="B11698" s="63" t="s">
        <v>2350</v>
      </c>
    </row>
    <row r="11699" spans="1:2" x14ac:dyDescent="0.25">
      <c r="A11699" s="62">
        <v>48101804</v>
      </c>
      <c r="B11699" s="63" t="s">
        <v>9732</v>
      </c>
    </row>
    <row r="11700" spans="1:2" x14ac:dyDescent="0.25">
      <c r="A11700" s="62">
        <v>48101805</v>
      </c>
      <c r="B11700" s="63" t="s">
        <v>8327</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4510</v>
      </c>
    </row>
    <row r="11706" spans="1:2" x14ac:dyDescent="0.25">
      <c r="A11706" s="62">
        <v>48101811</v>
      </c>
      <c r="B11706" s="63" t="s">
        <v>13752</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8548</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5085</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4229</v>
      </c>
    </row>
    <row r="11732" spans="1:2" x14ac:dyDescent="0.25">
      <c r="A11732" s="62">
        <v>48101920</v>
      </c>
      <c r="B11732" s="63" t="s">
        <v>7486</v>
      </c>
    </row>
    <row r="11733" spans="1:2" x14ac:dyDescent="0.25">
      <c r="A11733" s="62">
        <v>48102001</v>
      </c>
      <c r="B11733" s="63" t="s">
        <v>10432</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14749</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8074</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7657</v>
      </c>
    </row>
    <row r="11757" spans="1:2" x14ac:dyDescent="0.25">
      <c r="A11757" s="62">
        <v>48111201</v>
      </c>
      <c r="B11757" s="63" t="s">
        <v>9333</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5978</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4742</v>
      </c>
    </row>
    <row r="11783" spans="1:2" x14ac:dyDescent="0.25">
      <c r="A11783" s="62">
        <v>49101613</v>
      </c>
      <c r="B11783" s="63" t="s">
        <v>12758</v>
      </c>
    </row>
    <row r="11784" spans="1:2" x14ac:dyDescent="0.25">
      <c r="A11784" s="62">
        <v>49101701</v>
      </c>
      <c r="B11784" s="63" t="s">
        <v>3666</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14857</v>
      </c>
    </row>
    <row r="11800" spans="1:2" x14ac:dyDescent="0.25">
      <c r="A11800" s="62">
        <v>49121601</v>
      </c>
      <c r="B11800" s="63" t="s">
        <v>3703</v>
      </c>
    </row>
    <row r="11801" spans="1:2" x14ac:dyDescent="0.25">
      <c r="A11801" s="62">
        <v>49121602</v>
      </c>
      <c r="B11801" s="63" t="s">
        <v>14157</v>
      </c>
    </row>
    <row r="11802" spans="1:2" x14ac:dyDescent="0.25">
      <c r="A11802" s="62">
        <v>49121603</v>
      </c>
      <c r="B11802" s="63" t="s">
        <v>9781</v>
      </c>
    </row>
    <row r="11803" spans="1:2" x14ac:dyDescent="0.25">
      <c r="A11803" s="62">
        <v>49131501</v>
      </c>
      <c r="B11803" s="63" t="s">
        <v>4884</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5023</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2514</v>
      </c>
    </row>
    <row r="11844" spans="1:2" x14ac:dyDescent="0.25">
      <c r="A11844" s="62">
        <v>49161508</v>
      </c>
      <c r="B11844" s="63" t="s">
        <v>8460</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7549</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3102</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5673</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3570</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14309</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14025</v>
      </c>
    </row>
    <row r="11911" spans="1:2" x14ac:dyDescent="0.25">
      <c r="A11911" s="62">
        <v>49181514</v>
      </c>
      <c r="B11911" s="63" t="s">
        <v>12154</v>
      </c>
    </row>
    <row r="11912" spans="1:2" x14ac:dyDescent="0.25">
      <c r="A11912" s="62">
        <v>49181515</v>
      </c>
      <c r="B11912" s="63" t="s">
        <v>14067</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6240</v>
      </c>
    </row>
    <row r="11923" spans="1:2" x14ac:dyDescent="0.25">
      <c r="A11923" s="62">
        <v>49181611</v>
      </c>
      <c r="B11923" s="63" t="s">
        <v>13257</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15105</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6005</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7266</v>
      </c>
    </row>
    <row r="11939" spans="1:2" x14ac:dyDescent="0.25">
      <c r="A11939" s="62">
        <v>49201606</v>
      </c>
      <c r="B11939" s="63" t="s">
        <v>14398</v>
      </c>
    </row>
    <row r="11940" spans="1:2" x14ac:dyDescent="0.25">
      <c r="A11940" s="62">
        <v>49201607</v>
      </c>
      <c r="B11940" s="63" t="s">
        <v>5695</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8109</v>
      </c>
    </row>
    <row r="11948" spans="1:2" x14ac:dyDescent="0.25">
      <c r="A11948" s="62">
        <v>49211604</v>
      </c>
      <c r="B11948" s="63" t="s">
        <v>13410</v>
      </c>
    </row>
    <row r="11949" spans="1:2" x14ac:dyDescent="0.25">
      <c r="A11949" s="62">
        <v>49211605</v>
      </c>
      <c r="B11949" s="63" t="s">
        <v>4494</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5556</v>
      </c>
    </row>
    <row r="11953" spans="1:2" x14ac:dyDescent="0.25">
      <c r="A11953" s="62">
        <v>49211609</v>
      </c>
      <c r="B11953" s="63" t="s">
        <v>6133</v>
      </c>
    </row>
    <row r="11954" spans="1:2" x14ac:dyDescent="0.25">
      <c r="A11954" s="62">
        <v>49211701</v>
      </c>
      <c r="B11954" s="63" t="s">
        <v>10464</v>
      </c>
    </row>
    <row r="11955" spans="1:2" x14ac:dyDescent="0.25">
      <c r="A11955" s="62">
        <v>49211702</v>
      </c>
      <c r="B11955" s="63" t="s">
        <v>2982</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4633</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14195</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4919</v>
      </c>
    </row>
    <row r="11971" spans="1:2" x14ac:dyDescent="0.25">
      <c r="A11971" s="62">
        <v>49221508</v>
      </c>
      <c r="B11971" s="63" t="s">
        <v>10846</v>
      </c>
    </row>
    <row r="11972" spans="1:2" x14ac:dyDescent="0.25">
      <c r="A11972" s="62">
        <v>49221509</v>
      </c>
      <c r="B11972" s="63" t="s">
        <v>3554</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4248</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16668</v>
      </c>
    </row>
    <row r="12006" spans="1:2" x14ac:dyDescent="0.25">
      <c r="A12006" s="62">
        <v>50101634</v>
      </c>
      <c r="B12006" s="63" t="s">
        <v>5351</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6990</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4468</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3235</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16300</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8795</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5448</v>
      </c>
    </row>
    <row r="12078" spans="1:2" x14ac:dyDescent="0.25">
      <c r="A12078" s="62">
        <v>50182001</v>
      </c>
      <c r="B12078" s="63" t="s">
        <v>10620</v>
      </c>
    </row>
    <row r="12079" spans="1:2" x14ac:dyDescent="0.25">
      <c r="A12079" s="62">
        <v>50182002</v>
      </c>
      <c r="B12079" s="63" t="s">
        <v>7369</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10173</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10420</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8412</v>
      </c>
    </row>
    <row r="12112" spans="1:2" x14ac:dyDescent="0.25">
      <c r="A12112" s="62">
        <v>50193001</v>
      </c>
      <c r="B12112" s="63" t="s">
        <v>4498</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3274</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6271</v>
      </c>
    </row>
    <row r="12143" spans="1:2" x14ac:dyDescent="0.25">
      <c r="A12143" s="62">
        <v>50202306</v>
      </c>
      <c r="B12143" s="63" t="s">
        <v>2740</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13382</v>
      </c>
    </row>
    <row r="12159" spans="1:2" x14ac:dyDescent="0.25">
      <c r="A12159" s="62">
        <v>50211612</v>
      </c>
      <c r="B12159" s="63" t="s">
        <v>6588</v>
      </c>
    </row>
    <row r="12160" spans="1:2" x14ac:dyDescent="0.25">
      <c r="A12160" s="62">
        <v>50221001</v>
      </c>
      <c r="B12160" s="63" t="s">
        <v>4407</v>
      </c>
    </row>
    <row r="12161" spans="1:2" x14ac:dyDescent="0.25">
      <c r="A12161" s="62">
        <v>50221002</v>
      </c>
      <c r="B12161" s="63" t="s">
        <v>13420</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2907</v>
      </c>
    </row>
    <row r="12172" spans="1:2" x14ac:dyDescent="0.25">
      <c r="A12172" s="62">
        <v>51101511</v>
      </c>
      <c r="B12172" s="63" t="s">
        <v>14519</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6735</v>
      </c>
    </row>
    <row r="12182" spans="1:2" x14ac:dyDescent="0.25">
      <c r="A12182" s="62">
        <v>51101523</v>
      </c>
      <c r="B12182" s="63" t="s">
        <v>3566</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12528</v>
      </c>
    </row>
    <row r="12189" spans="1:2" x14ac:dyDescent="0.25">
      <c r="A12189" s="62">
        <v>51101531</v>
      </c>
      <c r="B12189" s="63" t="s">
        <v>3853</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8503</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8703</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13312</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16153</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4224</v>
      </c>
    </row>
    <row r="12249" spans="1:2" x14ac:dyDescent="0.25">
      <c r="A12249" s="62">
        <v>51101591</v>
      </c>
      <c r="B12249" s="63" t="s">
        <v>13430</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13918</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9284</v>
      </c>
    </row>
    <row r="12272" spans="1:2" x14ac:dyDescent="0.25">
      <c r="A12272" s="62">
        <v>51101619</v>
      </c>
      <c r="B12272" s="63" t="s">
        <v>3882</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11120</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8136</v>
      </c>
    </row>
    <row r="12281" spans="1:2" x14ac:dyDescent="0.25">
      <c r="A12281" s="62">
        <v>51101704</v>
      </c>
      <c r="B12281" s="63" t="s">
        <v>2926</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5952</v>
      </c>
    </row>
    <row r="12286" spans="1:2" x14ac:dyDescent="0.25">
      <c r="A12286" s="62">
        <v>51101709</v>
      </c>
      <c r="B12286" s="63" t="s">
        <v>14746</v>
      </c>
    </row>
    <row r="12287" spans="1:2" x14ac:dyDescent="0.25">
      <c r="A12287" s="62">
        <v>51101710</v>
      </c>
      <c r="B12287" s="63" t="s">
        <v>10081</v>
      </c>
    </row>
    <row r="12288" spans="1:2" x14ac:dyDescent="0.25">
      <c r="A12288" s="62">
        <v>51101711</v>
      </c>
      <c r="B12288" s="63" t="s">
        <v>15618</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16497</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4798</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4104</v>
      </c>
    </row>
    <row r="12307" spans="1:2" x14ac:dyDescent="0.25">
      <c r="A12307" s="62">
        <v>51101810</v>
      </c>
      <c r="B12307" s="63" t="s">
        <v>5486</v>
      </c>
    </row>
    <row r="12308" spans="1:2" x14ac:dyDescent="0.25">
      <c r="A12308" s="62">
        <v>51101811</v>
      </c>
      <c r="B12308" s="63" t="s">
        <v>3343</v>
      </c>
    </row>
    <row r="12309" spans="1:2" x14ac:dyDescent="0.25">
      <c r="A12309" s="62">
        <v>51101812</v>
      </c>
      <c r="B12309" s="63" t="s">
        <v>6069</v>
      </c>
    </row>
    <row r="12310" spans="1:2" x14ac:dyDescent="0.25">
      <c r="A12310" s="62">
        <v>51101813</v>
      </c>
      <c r="B12310" s="63" t="s">
        <v>14641</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4495</v>
      </c>
    </row>
    <row r="12320" spans="1:2" x14ac:dyDescent="0.25">
      <c r="A12320" s="62">
        <v>51101825</v>
      </c>
      <c r="B12320" s="63" t="s">
        <v>11143</v>
      </c>
    </row>
    <row r="12321" spans="1:2" x14ac:dyDescent="0.25">
      <c r="A12321" s="62">
        <v>51101826</v>
      </c>
      <c r="B12321" s="63" t="s">
        <v>3263</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4829</v>
      </c>
    </row>
    <row r="12327" spans="1:2" x14ac:dyDescent="0.25">
      <c r="A12327" s="62">
        <v>51101832</v>
      </c>
      <c r="B12327" s="63" t="s">
        <v>13178</v>
      </c>
    </row>
    <row r="12328" spans="1:2" x14ac:dyDescent="0.25">
      <c r="A12328" s="62">
        <v>51101834</v>
      </c>
      <c r="B12328" s="63" t="s">
        <v>8432</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5427</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16507</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3119</v>
      </c>
    </row>
    <row r="12356" spans="1:2" x14ac:dyDescent="0.25">
      <c r="A12356" s="62">
        <v>51102203</v>
      </c>
      <c r="B12356" s="63" t="s">
        <v>6434</v>
      </c>
    </row>
    <row r="12357" spans="1:2" x14ac:dyDescent="0.25">
      <c r="A12357" s="62">
        <v>51102204</v>
      </c>
      <c r="B12357" s="63" t="s">
        <v>9473</v>
      </c>
    </row>
    <row r="12358" spans="1:2" x14ac:dyDescent="0.25">
      <c r="A12358" s="62">
        <v>51102205</v>
      </c>
      <c r="B12358" s="63" t="s">
        <v>5149</v>
      </c>
    </row>
    <row r="12359" spans="1:2" x14ac:dyDescent="0.25">
      <c r="A12359" s="62">
        <v>51102206</v>
      </c>
      <c r="B12359" s="63" t="s">
        <v>9824</v>
      </c>
    </row>
    <row r="12360" spans="1:2" x14ac:dyDescent="0.25">
      <c r="A12360" s="62">
        <v>51102207</v>
      </c>
      <c r="B12360" s="63" t="s">
        <v>4398</v>
      </c>
    </row>
    <row r="12361" spans="1:2" x14ac:dyDescent="0.25">
      <c r="A12361" s="62">
        <v>51102208</v>
      </c>
      <c r="B12361" s="63" t="s">
        <v>10844</v>
      </c>
    </row>
    <row r="12362" spans="1:2" x14ac:dyDescent="0.25">
      <c r="A12362" s="62">
        <v>51102209</v>
      </c>
      <c r="B12362" s="63" t="s">
        <v>4963</v>
      </c>
    </row>
    <row r="12363" spans="1:2" x14ac:dyDescent="0.25">
      <c r="A12363" s="62">
        <v>51102211</v>
      </c>
      <c r="B12363" s="63" t="s">
        <v>5477</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14324</v>
      </c>
    </row>
    <row r="12385" spans="1:2" x14ac:dyDescent="0.25">
      <c r="A12385" s="62">
        <v>51102321</v>
      </c>
      <c r="B12385" s="63" t="s">
        <v>4144</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5463</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3738</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5345</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10198</v>
      </c>
    </row>
    <row r="12424" spans="1:2" x14ac:dyDescent="0.25">
      <c r="A12424" s="62">
        <v>51102719</v>
      </c>
      <c r="B12424" s="63" t="s">
        <v>3381</v>
      </c>
    </row>
    <row r="12425" spans="1:2" x14ac:dyDescent="0.25">
      <c r="A12425" s="62">
        <v>51102720</v>
      </c>
      <c r="B12425" s="63" t="s">
        <v>14632</v>
      </c>
    </row>
    <row r="12426" spans="1:2" x14ac:dyDescent="0.25">
      <c r="A12426" s="62">
        <v>51102721</v>
      </c>
      <c r="B12426" s="63" t="s">
        <v>8358</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13454</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15057</v>
      </c>
    </row>
    <row r="12441" spans="1:2" x14ac:dyDescent="0.25">
      <c r="A12441" s="62">
        <v>51111506</v>
      </c>
      <c r="B12441" s="63" t="s">
        <v>8822</v>
      </c>
    </row>
    <row r="12442" spans="1:2" x14ac:dyDescent="0.25">
      <c r="A12442" s="62">
        <v>51111507</v>
      </c>
      <c r="B12442" s="63" t="s">
        <v>10539</v>
      </c>
    </row>
    <row r="12443" spans="1:2" x14ac:dyDescent="0.25">
      <c r="A12443" s="62">
        <v>51111508</v>
      </c>
      <c r="B12443" s="63" t="s">
        <v>5062</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4908</v>
      </c>
    </row>
    <row r="12460" spans="1:2" x14ac:dyDescent="0.25">
      <c r="A12460" s="62">
        <v>51111604</v>
      </c>
      <c r="B12460" s="63" t="s">
        <v>14536</v>
      </c>
    </row>
    <row r="12461" spans="1:2" x14ac:dyDescent="0.25">
      <c r="A12461" s="62">
        <v>51111605</v>
      </c>
      <c r="B12461" s="63" t="s">
        <v>3737</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2371</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16511</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5631</v>
      </c>
    </row>
    <row r="12497" spans="1:2" x14ac:dyDescent="0.25">
      <c r="A12497" s="62">
        <v>51111806</v>
      </c>
      <c r="B12497" s="63" t="s">
        <v>9646</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4804</v>
      </c>
    </row>
    <row r="12504" spans="1:2" x14ac:dyDescent="0.25">
      <c r="A12504" s="62">
        <v>51111813</v>
      </c>
      <c r="B12504" s="63" t="s">
        <v>6183</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14302</v>
      </c>
    </row>
    <row r="12512" spans="1:2" x14ac:dyDescent="0.25">
      <c r="A12512" s="62">
        <v>51111821</v>
      </c>
      <c r="B12512" s="63" t="s">
        <v>5641</v>
      </c>
    </row>
    <row r="12513" spans="1:2" x14ac:dyDescent="0.25">
      <c r="A12513" s="62">
        <v>51111901</v>
      </c>
      <c r="B12513" s="63" t="s">
        <v>7304</v>
      </c>
    </row>
    <row r="12514" spans="1:2" x14ac:dyDescent="0.25">
      <c r="A12514" s="62">
        <v>51111902</v>
      </c>
      <c r="B12514" s="63" t="s">
        <v>2596</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5911</v>
      </c>
    </row>
    <row r="12522" spans="1:2" x14ac:dyDescent="0.25">
      <c r="A12522" s="62">
        <v>51121504</v>
      </c>
      <c r="B12522" s="63" t="s">
        <v>13745</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9568</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2895</v>
      </c>
    </row>
    <row r="12542" spans="1:2" x14ac:dyDescent="0.25">
      <c r="A12542" s="62">
        <v>51121603</v>
      </c>
      <c r="B12542" s="63" t="s">
        <v>13514</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2715</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10578</v>
      </c>
    </row>
    <row r="12558" spans="1:2" x14ac:dyDescent="0.25">
      <c r="A12558" s="62">
        <v>51121707</v>
      </c>
      <c r="B12558" s="63" t="s">
        <v>4860</v>
      </c>
    </row>
    <row r="12559" spans="1:2" x14ac:dyDescent="0.25">
      <c r="A12559" s="62">
        <v>51121708</v>
      </c>
      <c r="B12559" s="63" t="s">
        <v>13764</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13338</v>
      </c>
    </row>
    <row r="12602" spans="1:2" x14ac:dyDescent="0.25">
      <c r="A12602" s="62">
        <v>51121756</v>
      </c>
      <c r="B12602" s="63" t="s">
        <v>12404</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13444</v>
      </c>
    </row>
    <row r="12608" spans="1:2" x14ac:dyDescent="0.25">
      <c r="A12608" s="62">
        <v>51121762</v>
      </c>
      <c r="B12608" s="63" t="s">
        <v>8652</v>
      </c>
    </row>
    <row r="12609" spans="1:2" x14ac:dyDescent="0.25">
      <c r="A12609" s="62">
        <v>51121763</v>
      </c>
      <c r="B12609" s="63" t="s">
        <v>3538</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5414</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10996</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14382</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14308</v>
      </c>
    </row>
    <row r="12626" spans="1:2" x14ac:dyDescent="0.25">
      <c r="A12626" s="62">
        <v>51121815</v>
      </c>
      <c r="B12626" s="63" t="s">
        <v>4084</v>
      </c>
    </row>
    <row r="12627" spans="1:2" x14ac:dyDescent="0.25">
      <c r="A12627" s="62">
        <v>51121816</v>
      </c>
      <c r="B12627" s="63" t="s">
        <v>14360</v>
      </c>
    </row>
    <row r="12628" spans="1:2" x14ac:dyDescent="0.25">
      <c r="A12628" s="62">
        <v>51121817</v>
      </c>
      <c r="B12628" s="63" t="s">
        <v>3897</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3567</v>
      </c>
    </row>
    <row r="12645" spans="1:2" x14ac:dyDescent="0.25">
      <c r="A12645" s="62">
        <v>51122107</v>
      </c>
      <c r="B12645" s="63" t="s">
        <v>7275</v>
      </c>
    </row>
    <row r="12646" spans="1:2" x14ac:dyDescent="0.25">
      <c r="A12646" s="62">
        <v>51122108</v>
      </c>
      <c r="B12646" s="63" t="s">
        <v>3705</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5450</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10634</v>
      </c>
    </row>
    <row r="12659" spans="1:2" x14ac:dyDescent="0.25">
      <c r="A12659" s="62">
        <v>51131507</v>
      </c>
      <c r="B12659" s="63" t="s">
        <v>5892</v>
      </c>
    </row>
    <row r="12660" spans="1:2" x14ac:dyDescent="0.25">
      <c r="A12660" s="62">
        <v>51131508</v>
      </c>
      <c r="B12660" s="63" t="s">
        <v>4222</v>
      </c>
    </row>
    <row r="12661" spans="1:2" x14ac:dyDescent="0.25">
      <c r="A12661" s="62">
        <v>51131509</v>
      </c>
      <c r="B12661" s="63" t="s">
        <v>12729</v>
      </c>
    </row>
    <row r="12662" spans="1:2" x14ac:dyDescent="0.25">
      <c r="A12662" s="62">
        <v>51131510</v>
      </c>
      <c r="B12662" s="63" t="s">
        <v>5536</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5633</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3730</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2697</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3940</v>
      </c>
    </row>
    <row r="12692" spans="1:2" x14ac:dyDescent="0.25">
      <c r="A12692" s="62">
        <v>51131707</v>
      </c>
      <c r="B12692" s="63" t="s">
        <v>8124</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8625</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10726</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3997</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9157</v>
      </c>
    </row>
    <row r="12723" spans="1:2" x14ac:dyDescent="0.25">
      <c r="A12723" s="62">
        <v>51141503</v>
      </c>
      <c r="B12723" s="63" t="s">
        <v>7581</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15001</v>
      </c>
    </row>
    <row r="12735" spans="1:2" x14ac:dyDescent="0.25">
      <c r="A12735" s="62">
        <v>51141515</v>
      </c>
      <c r="B12735" s="63" t="s">
        <v>5131</v>
      </c>
    </row>
    <row r="12736" spans="1:2" x14ac:dyDescent="0.25">
      <c r="A12736" s="62">
        <v>51141516</v>
      </c>
      <c r="B12736" s="63" t="s">
        <v>7323</v>
      </c>
    </row>
    <row r="12737" spans="1:2" x14ac:dyDescent="0.25">
      <c r="A12737" s="62">
        <v>51141517</v>
      </c>
      <c r="B12737" s="63" t="s">
        <v>13968</v>
      </c>
    </row>
    <row r="12738" spans="1:2" x14ac:dyDescent="0.25">
      <c r="A12738" s="62">
        <v>51141518</v>
      </c>
      <c r="B12738" s="63" t="s">
        <v>6842</v>
      </c>
    </row>
    <row r="12739" spans="1:2" x14ac:dyDescent="0.25">
      <c r="A12739" s="62">
        <v>51141519</v>
      </c>
      <c r="B12739" s="63" t="s">
        <v>3527</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5677</v>
      </c>
    </row>
    <row r="12754" spans="1:2" x14ac:dyDescent="0.25">
      <c r="A12754" s="62">
        <v>51141601</v>
      </c>
      <c r="B12754" s="63" t="s">
        <v>277</v>
      </c>
    </row>
    <row r="12755" spans="1:2" x14ac:dyDescent="0.25">
      <c r="A12755" s="62">
        <v>51141602</v>
      </c>
      <c r="B12755" s="63" t="s">
        <v>7671</v>
      </c>
    </row>
    <row r="12756" spans="1:2" x14ac:dyDescent="0.25">
      <c r="A12756" s="62">
        <v>51141603</v>
      </c>
      <c r="B12756" s="63" t="s">
        <v>10900</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13849</v>
      </c>
    </row>
    <row r="12760" spans="1:2" x14ac:dyDescent="0.25">
      <c r="A12760" s="62">
        <v>51141607</v>
      </c>
      <c r="B12760" s="63" t="s">
        <v>3193</v>
      </c>
    </row>
    <row r="12761" spans="1:2" x14ac:dyDescent="0.25">
      <c r="A12761" s="62">
        <v>51141608</v>
      </c>
      <c r="B12761" s="63" t="s">
        <v>14739</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10454</v>
      </c>
    </row>
    <row r="12769" spans="1:2" x14ac:dyDescent="0.25">
      <c r="A12769" s="62">
        <v>51141616</v>
      </c>
      <c r="B12769" s="63" t="s">
        <v>14651</v>
      </c>
    </row>
    <row r="12770" spans="1:2" x14ac:dyDescent="0.25">
      <c r="A12770" s="62">
        <v>51141617</v>
      </c>
      <c r="B12770" s="63" t="s">
        <v>6579</v>
      </c>
    </row>
    <row r="12771" spans="1:2" x14ac:dyDescent="0.25">
      <c r="A12771" s="62">
        <v>51141618</v>
      </c>
      <c r="B12771" s="63" t="s">
        <v>4588</v>
      </c>
    </row>
    <row r="12772" spans="1:2" x14ac:dyDescent="0.25">
      <c r="A12772" s="62">
        <v>51141619</v>
      </c>
      <c r="B12772" s="63" t="s">
        <v>8754</v>
      </c>
    </row>
    <row r="12773" spans="1:2" x14ac:dyDescent="0.25">
      <c r="A12773" s="62">
        <v>51141620</v>
      </c>
      <c r="B12773" s="63" t="s">
        <v>14077</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8468</v>
      </c>
    </row>
    <row r="12777" spans="1:2" x14ac:dyDescent="0.25">
      <c r="A12777" s="62">
        <v>51141624</v>
      </c>
      <c r="B12777" s="63" t="s">
        <v>83</v>
      </c>
    </row>
    <row r="12778" spans="1:2" x14ac:dyDescent="0.25">
      <c r="A12778" s="62">
        <v>51141625</v>
      </c>
      <c r="B12778" s="63" t="s">
        <v>5410</v>
      </c>
    </row>
    <row r="12779" spans="1:2" x14ac:dyDescent="0.25">
      <c r="A12779" s="62">
        <v>51141626</v>
      </c>
      <c r="B12779" s="63" t="s">
        <v>6245</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15090</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3908</v>
      </c>
    </row>
    <row r="12819" spans="1:2" x14ac:dyDescent="0.25">
      <c r="A12819" s="62">
        <v>51141804</v>
      </c>
      <c r="B12819" s="63" t="s">
        <v>10312</v>
      </c>
    </row>
    <row r="12820" spans="1:2" x14ac:dyDescent="0.25">
      <c r="A12820" s="62">
        <v>51141805</v>
      </c>
      <c r="B12820" s="63" t="s">
        <v>14815</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6019</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2726</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13670</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3794</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10731</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3869</v>
      </c>
    </row>
    <row r="12859" spans="1:2" x14ac:dyDescent="0.25">
      <c r="A12859" s="62">
        <v>51142005</v>
      </c>
      <c r="B12859" s="63" t="s">
        <v>14000</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2692</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5090</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3452</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15101</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16014</v>
      </c>
    </row>
    <row r="12890" spans="1:2" x14ac:dyDescent="0.25">
      <c r="A12890" s="62">
        <v>51142121</v>
      </c>
      <c r="B12890" s="63" t="s">
        <v>14380</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16217</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3068</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3499</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5958</v>
      </c>
    </row>
    <row r="12917" spans="1:2" x14ac:dyDescent="0.25">
      <c r="A12917" s="62">
        <v>51142148</v>
      </c>
      <c r="B12917" s="63" t="s">
        <v>16130</v>
      </c>
    </row>
    <row r="12918" spans="1:2" x14ac:dyDescent="0.25">
      <c r="A12918" s="62">
        <v>51142149</v>
      </c>
      <c r="B12918" s="63" t="s">
        <v>8891</v>
      </c>
    </row>
    <row r="12919" spans="1:2" x14ac:dyDescent="0.25">
      <c r="A12919" s="62">
        <v>51142201</v>
      </c>
      <c r="B12919" s="63" t="s">
        <v>4196</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7510</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10398</v>
      </c>
    </row>
    <row r="12965" spans="1:2" x14ac:dyDescent="0.25">
      <c r="A12965" s="62">
        <v>51142406</v>
      </c>
      <c r="B12965" s="63" t="s">
        <v>4980</v>
      </c>
    </row>
    <row r="12966" spans="1:2" x14ac:dyDescent="0.25">
      <c r="A12966" s="62">
        <v>51142407</v>
      </c>
      <c r="B12966" s="63" t="s">
        <v>14654</v>
      </c>
    </row>
    <row r="12967" spans="1:2" x14ac:dyDescent="0.25">
      <c r="A12967" s="62">
        <v>51142408</v>
      </c>
      <c r="B12967" s="63" t="s">
        <v>7698</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5682</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5681</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8137</v>
      </c>
    </row>
    <row r="13005" spans="1:2" x14ac:dyDescent="0.25">
      <c r="A13005" s="62">
        <v>51142801</v>
      </c>
      <c r="B13005" s="63" t="s">
        <v>14549</v>
      </c>
    </row>
    <row r="13006" spans="1:2" x14ac:dyDescent="0.25">
      <c r="A13006" s="62">
        <v>51142901</v>
      </c>
      <c r="B13006" s="63" t="s">
        <v>4855</v>
      </c>
    </row>
    <row r="13007" spans="1:2" x14ac:dyDescent="0.25">
      <c r="A13007" s="62">
        <v>51142902</v>
      </c>
      <c r="B13007" s="63" t="s">
        <v>13614</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10043</v>
      </c>
    </row>
    <row r="13023" spans="1:2" x14ac:dyDescent="0.25">
      <c r="A13023" s="62">
        <v>51142918</v>
      </c>
      <c r="B13023" s="63" t="s">
        <v>8021</v>
      </c>
    </row>
    <row r="13024" spans="1:2" x14ac:dyDescent="0.25">
      <c r="A13024" s="62">
        <v>51142919</v>
      </c>
      <c r="B13024" s="63" t="s">
        <v>10968</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6753</v>
      </c>
    </row>
    <row r="13028" spans="1:2" x14ac:dyDescent="0.25">
      <c r="A13028" s="62">
        <v>51142923</v>
      </c>
      <c r="B13028" s="63" t="s">
        <v>3325</v>
      </c>
    </row>
    <row r="13029" spans="1:2" x14ac:dyDescent="0.25">
      <c r="A13029" s="62">
        <v>51142924</v>
      </c>
      <c r="B13029" s="63" t="s">
        <v>5395</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5594</v>
      </c>
    </row>
    <row r="13034" spans="1:2" x14ac:dyDescent="0.25">
      <c r="A13034" s="62">
        <v>51142929</v>
      </c>
      <c r="B13034" s="63" t="s">
        <v>7636</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5774</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11952</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3439</v>
      </c>
    </row>
    <row r="13048" spans="1:2" x14ac:dyDescent="0.25">
      <c r="A13048" s="62">
        <v>51142943</v>
      </c>
      <c r="B13048" s="63" t="s">
        <v>9718</v>
      </c>
    </row>
    <row r="13049" spans="1:2" x14ac:dyDescent="0.25">
      <c r="A13049" s="62">
        <v>51142944</v>
      </c>
      <c r="B13049" s="63" t="s">
        <v>2282</v>
      </c>
    </row>
    <row r="13050" spans="1:2" x14ac:dyDescent="0.25">
      <c r="A13050" s="62">
        <v>51142945</v>
      </c>
      <c r="B13050" s="63" t="s">
        <v>5648</v>
      </c>
    </row>
    <row r="13051" spans="1:2" x14ac:dyDescent="0.25">
      <c r="A13051" s="62">
        <v>51142946</v>
      </c>
      <c r="B13051" s="63" t="s">
        <v>4785</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16968</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16204</v>
      </c>
    </row>
    <row r="13070" spans="1:2" x14ac:dyDescent="0.25">
      <c r="A13070" s="62">
        <v>51151518</v>
      </c>
      <c r="B13070" s="63" t="s">
        <v>11323</v>
      </c>
    </row>
    <row r="13071" spans="1:2" x14ac:dyDescent="0.25">
      <c r="A13071" s="62">
        <v>51151601</v>
      </c>
      <c r="B13071" s="63" t="s">
        <v>16189</v>
      </c>
    </row>
    <row r="13072" spans="1:2" x14ac:dyDescent="0.25">
      <c r="A13072" s="62">
        <v>51151602</v>
      </c>
      <c r="B13072" s="63" t="s">
        <v>4246</v>
      </c>
    </row>
    <row r="13073" spans="1:2" x14ac:dyDescent="0.25">
      <c r="A13073" s="62">
        <v>51151603</v>
      </c>
      <c r="B13073" s="63" t="s">
        <v>5511</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7995</v>
      </c>
    </row>
    <row r="13088" spans="1:2" x14ac:dyDescent="0.25">
      <c r="A13088" s="62">
        <v>51151702</v>
      </c>
      <c r="B13088" s="63" t="s">
        <v>2547</v>
      </c>
    </row>
    <row r="13089" spans="1:2" x14ac:dyDescent="0.25">
      <c r="A13089" s="62">
        <v>51151703</v>
      </c>
      <c r="B13089" s="63" t="s">
        <v>9237</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9516</v>
      </c>
    </row>
    <row r="13097" spans="1:2" x14ac:dyDescent="0.25">
      <c r="A13097" s="62">
        <v>51151711</v>
      </c>
      <c r="B13097" s="63" t="s">
        <v>6015</v>
      </c>
    </row>
    <row r="13098" spans="1:2" x14ac:dyDescent="0.25">
      <c r="A13098" s="62">
        <v>51151712</v>
      </c>
      <c r="B13098" s="63" t="s">
        <v>9644</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14934</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9018</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5539</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14030</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3649</v>
      </c>
    </row>
    <row r="13129" spans="1:2" x14ac:dyDescent="0.25">
      <c r="A13129" s="62">
        <v>51151743</v>
      </c>
      <c r="B13129" s="63" t="s">
        <v>6208</v>
      </c>
    </row>
    <row r="13130" spans="1:2" x14ac:dyDescent="0.25">
      <c r="A13130" s="62">
        <v>51151744</v>
      </c>
      <c r="B13130" s="63" t="s">
        <v>5073</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5485</v>
      </c>
    </row>
    <row r="13134" spans="1:2" x14ac:dyDescent="0.25">
      <c r="A13134" s="62">
        <v>51151748</v>
      </c>
      <c r="B13134" s="63" t="s">
        <v>15361</v>
      </c>
    </row>
    <row r="13135" spans="1:2" x14ac:dyDescent="0.25">
      <c r="A13135" s="62">
        <v>51151749</v>
      </c>
      <c r="B13135" s="63" t="s">
        <v>13637</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14672</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14422</v>
      </c>
    </row>
    <row r="13145" spans="1:2" x14ac:dyDescent="0.25">
      <c r="A13145" s="62">
        <v>51151814</v>
      </c>
      <c r="B13145" s="63" t="s">
        <v>11269</v>
      </c>
    </row>
    <row r="13146" spans="1:2" x14ac:dyDescent="0.25">
      <c r="A13146" s="62">
        <v>51151815</v>
      </c>
      <c r="B13146" s="63" t="s">
        <v>4373</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5516</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5829</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4270</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5184</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9409</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15121</v>
      </c>
    </row>
    <row r="13226" spans="1:2" x14ac:dyDescent="0.25">
      <c r="A13226" s="62">
        <v>51161628</v>
      </c>
      <c r="B13226" s="63" t="s">
        <v>8119</v>
      </c>
    </row>
    <row r="13227" spans="1:2" x14ac:dyDescent="0.25">
      <c r="A13227" s="62">
        <v>51161629</v>
      </c>
      <c r="B13227" s="63" t="s">
        <v>18530</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10038</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5344</v>
      </c>
    </row>
    <row r="13239" spans="1:2" x14ac:dyDescent="0.25">
      <c r="A13239" s="62">
        <v>51161646</v>
      </c>
      <c r="B13239" s="63" t="s">
        <v>11216</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5622</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5874</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14432</v>
      </c>
    </row>
    <row r="13270" spans="1:2" x14ac:dyDescent="0.25">
      <c r="A13270" s="62">
        <v>51161819</v>
      </c>
      <c r="B13270" s="63" t="s">
        <v>12826</v>
      </c>
    </row>
    <row r="13271" spans="1:2" x14ac:dyDescent="0.25">
      <c r="A13271" s="62">
        <v>51161820</v>
      </c>
      <c r="B13271" s="63" t="s">
        <v>14234</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12876</v>
      </c>
    </row>
    <row r="13276" spans="1:2" x14ac:dyDescent="0.25">
      <c r="A13276" s="62">
        <v>51171503</v>
      </c>
      <c r="B13276" s="63" t="s">
        <v>2845</v>
      </c>
    </row>
    <row r="13277" spans="1:2" x14ac:dyDescent="0.25">
      <c r="A13277" s="62">
        <v>51171504</v>
      </c>
      <c r="B13277" s="63" t="s">
        <v>6219</v>
      </c>
    </row>
    <row r="13278" spans="1:2" x14ac:dyDescent="0.25">
      <c r="A13278" s="62">
        <v>51171505</v>
      </c>
      <c r="B13278" s="63" t="s">
        <v>3745</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13909</v>
      </c>
    </row>
    <row r="13283" spans="1:2" x14ac:dyDescent="0.25">
      <c r="A13283" s="62">
        <v>51171511</v>
      </c>
      <c r="B13283" s="63" t="s">
        <v>2560</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5564</v>
      </c>
    </row>
    <row r="13289" spans="1:2" x14ac:dyDescent="0.25">
      <c r="A13289" s="62">
        <v>51171605</v>
      </c>
      <c r="B13289" s="63" t="s">
        <v>14546</v>
      </c>
    </row>
    <row r="13290" spans="1:2" x14ac:dyDescent="0.25">
      <c r="A13290" s="62">
        <v>51171606</v>
      </c>
      <c r="B13290" s="63" t="s">
        <v>5285</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9054</v>
      </c>
    </row>
    <row r="13298" spans="1:2" x14ac:dyDescent="0.25">
      <c r="A13298" s="62">
        <v>51171614</v>
      </c>
      <c r="B13298" s="63" t="s">
        <v>5098</v>
      </c>
    </row>
    <row r="13299" spans="1:2" x14ac:dyDescent="0.25">
      <c r="A13299" s="62">
        <v>51171615</v>
      </c>
      <c r="B13299" s="63" t="s">
        <v>6256</v>
      </c>
    </row>
    <row r="13300" spans="1:2" x14ac:dyDescent="0.25">
      <c r="A13300" s="62">
        <v>51171616</v>
      </c>
      <c r="B13300" s="63" t="s">
        <v>9416</v>
      </c>
    </row>
    <row r="13301" spans="1:2" x14ac:dyDescent="0.25">
      <c r="A13301" s="62">
        <v>51171617</v>
      </c>
      <c r="B13301" s="63" t="s">
        <v>13681</v>
      </c>
    </row>
    <row r="13302" spans="1:2" x14ac:dyDescent="0.25">
      <c r="A13302" s="62">
        <v>51171618</v>
      </c>
      <c r="B13302" s="63" t="s">
        <v>8191</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15895</v>
      </c>
    </row>
    <row r="13312" spans="1:2" x14ac:dyDescent="0.25">
      <c r="A13312" s="62">
        <v>51171629</v>
      </c>
      <c r="B13312" s="63" t="s">
        <v>9259</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4244</v>
      </c>
    </row>
    <row r="13332" spans="1:2" x14ac:dyDescent="0.25">
      <c r="A13332" s="62">
        <v>51171806</v>
      </c>
      <c r="B13332" s="63" t="s">
        <v>5319</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14271</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6060</v>
      </c>
    </row>
    <row r="13381" spans="1:2" x14ac:dyDescent="0.25">
      <c r="A13381" s="62">
        <v>51181502</v>
      </c>
      <c r="B13381" s="63" t="s">
        <v>4162</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4625</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5303</v>
      </c>
    </row>
    <row r="13392" spans="1:2" x14ac:dyDescent="0.25">
      <c r="A13392" s="62">
        <v>51181515</v>
      </c>
      <c r="B13392" s="63" t="s">
        <v>4569</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10865</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13263</v>
      </c>
    </row>
    <row r="13404" spans="1:2" x14ac:dyDescent="0.25">
      <c r="A13404" s="62">
        <v>51181604</v>
      </c>
      <c r="B13404" s="63" t="s">
        <v>4942</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7644</v>
      </c>
    </row>
    <row r="13417" spans="1:2" x14ac:dyDescent="0.25">
      <c r="A13417" s="62">
        <v>51181708</v>
      </c>
      <c r="B13417" s="63" t="s">
        <v>13995</v>
      </c>
    </row>
    <row r="13418" spans="1:2" x14ac:dyDescent="0.25">
      <c r="A13418" s="62">
        <v>51181709</v>
      </c>
      <c r="B13418" s="63" t="s">
        <v>12102</v>
      </c>
    </row>
    <row r="13419" spans="1:2" x14ac:dyDescent="0.25">
      <c r="A13419" s="62">
        <v>51181710</v>
      </c>
      <c r="B13419" s="63" t="s">
        <v>13754</v>
      </c>
    </row>
    <row r="13420" spans="1:2" x14ac:dyDescent="0.25">
      <c r="A13420" s="62">
        <v>51181711</v>
      </c>
      <c r="B13420" s="63" t="s">
        <v>4780</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4345</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10574</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5852</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8180</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10021</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11200</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10817</v>
      </c>
    </row>
    <row r="13493" spans="1:2" x14ac:dyDescent="0.25">
      <c r="A13493" s="62">
        <v>51181830</v>
      </c>
      <c r="B13493" s="63" t="s">
        <v>4057</v>
      </c>
    </row>
    <row r="13494" spans="1:2" x14ac:dyDescent="0.25">
      <c r="A13494" s="62">
        <v>51181831</v>
      </c>
      <c r="B13494" s="63" t="s">
        <v>13692</v>
      </c>
    </row>
    <row r="13495" spans="1:2" x14ac:dyDescent="0.25">
      <c r="A13495" s="62">
        <v>51181832</v>
      </c>
      <c r="B13495" s="63" t="s">
        <v>8325</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14613</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14600</v>
      </c>
    </row>
    <row r="13510" spans="1:2" x14ac:dyDescent="0.25">
      <c r="A13510" s="62">
        <v>51182003</v>
      </c>
      <c r="B13510" s="63" t="s">
        <v>5305</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4767</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3178</v>
      </c>
    </row>
    <row r="13538" spans="1:2" x14ac:dyDescent="0.25">
      <c r="A13538" s="62">
        <v>51182408</v>
      </c>
      <c r="B13538" s="63" t="s">
        <v>11991</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16779</v>
      </c>
    </row>
    <row r="13545" spans="1:2" x14ac:dyDescent="0.25">
      <c r="A13545" s="62">
        <v>51182416</v>
      </c>
      <c r="B13545" s="63" t="s">
        <v>15426</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6093</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5333</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4912</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4534</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8618</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4416</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10238</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16222</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3409</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4627</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15238</v>
      </c>
    </row>
    <row r="13636" spans="1:2" x14ac:dyDescent="0.25">
      <c r="A13636" s="62">
        <v>51201624</v>
      </c>
      <c r="B13636" s="63" t="s">
        <v>5484</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5402</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11806</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10119</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5146</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8830</v>
      </c>
    </row>
    <row r="13691" spans="1:2" x14ac:dyDescent="0.25">
      <c r="A13691" s="62">
        <v>51211620</v>
      </c>
      <c r="B13691" s="63" t="s">
        <v>15094</v>
      </c>
    </row>
    <row r="13692" spans="1:2" x14ac:dyDescent="0.25">
      <c r="A13692" s="62">
        <v>51211621</v>
      </c>
      <c r="B13692" s="63" t="s">
        <v>3683</v>
      </c>
    </row>
    <row r="13693" spans="1:2" x14ac:dyDescent="0.25">
      <c r="A13693" s="62">
        <v>51211622</v>
      </c>
      <c r="B13693" s="63" t="s">
        <v>10234</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10139</v>
      </c>
    </row>
    <row r="13697" spans="1:2" x14ac:dyDescent="0.25">
      <c r="A13697" s="62">
        <v>51211901</v>
      </c>
      <c r="B13697" s="63" t="s">
        <v>8505</v>
      </c>
    </row>
    <row r="13698" spans="1:2" x14ac:dyDescent="0.25">
      <c r="A13698" s="62">
        <v>51212001</v>
      </c>
      <c r="B13698" s="63" t="s">
        <v>14468</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3528</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16291</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9972</v>
      </c>
    </row>
    <row r="13739" spans="1:2" x14ac:dyDescent="0.25">
      <c r="A13739" s="62">
        <v>51212303</v>
      </c>
      <c r="B13739" s="63" t="s">
        <v>4913</v>
      </c>
    </row>
    <row r="13740" spans="1:2" x14ac:dyDescent="0.25">
      <c r="A13740" s="62">
        <v>51212304</v>
      </c>
      <c r="B13740" s="63" t="s">
        <v>10188</v>
      </c>
    </row>
    <row r="13741" spans="1:2" x14ac:dyDescent="0.25">
      <c r="A13741" s="62">
        <v>51212305</v>
      </c>
      <c r="B13741" s="63" t="s">
        <v>3127</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4376</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8843</v>
      </c>
    </row>
    <row r="13754" spans="1:2" x14ac:dyDescent="0.25">
      <c r="A13754" s="62">
        <v>51241105</v>
      </c>
      <c r="B13754" s="63" t="s">
        <v>11445</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15029</v>
      </c>
    </row>
    <row r="13763" spans="1:2" x14ac:dyDescent="0.25">
      <c r="A13763" s="62">
        <v>51241114</v>
      </c>
      <c r="B13763" s="63" t="s">
        <v>5286</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13330</v>
      </c>
    </row>
    <row r="13772" spans="1:2" x14ac:dyDescent="0.25">
      <c r="A13772" s="62">
        <v>51241203</v>
      </c>
      <c r="B13772" s="63" t="s">
        <v>7329</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5780</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5999</v>
      </c>
    </row>
    <row r="13808" spans="1:2" x14ac:dyDescent="0.25">
      <c r="A13808" s="62">
        <v>52101504</v>
      </c>
      <c r="B13808" s="63" t="s">
        <v>11133</v>
      </c>
    </row>
    <row r="13809" spans="1:2" x14ac:dyDescent="0.25">
      <c r="A13809" s="62">
        <v>52101505</v>
      </c>
      <c r="B13809" s="63" t="s">
        <v>2876</v>
      </c>
    </row>
    <row r="13810" spans="1:2" x14ac:dyDescent="0.25">
      <c r="A13810" s="62">
        <v>52101506</v>
      </c>
      <c r="B13810" s="63" t="s">
        <v>10542</v>
      </c>
    </row>
    <row r="13811" spans="1:2" x14ac:dyDescent="0.25">
      <c r="A13811" s="62">
        <v>52101507</v>
      </c>
      <c r="B13811" s="63" t="s">
        <v>5372</v>
      </c>
    </row>
    <row r="13812" spans="1:2" x14ac:dyDescent="0.25">
      <c r="A13812" s="62">
        <v>52101508</v>
      </c>
      <c r="B13812" s="63" t="s">
        <v>13634</v>
      </c>
    </row>
    <row r="13813" spans="1:2" x14ac:dyDescent="0.25">
      <c r="A13813" s="62">
        <v>52101509</v>
      </c>
      <c r="B13813" s="63" t="s">
        <v>3201</v>
      </c>
    </row>
    <row r="13814" spans="1:2" x14ac:dyDescent="0.25">
      <c r="A13814" s="62">
        <v>52101510</v>
      </c>
      <c r="B13814" s="63" t="s">
        <v>11669</v>
      </c>
    </row>
    <row r="13815" spans="1:2" x14ac:dyDescent="0.25">
      <c r="A13815" s="62">
        <v>52101511</v>
      </c>
      <c r="B13815" s="63" t="s">
        <v>5340</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10556</v>
      </c>
    </row>
    <row r="13834" spans="1:2" x14ac:dyDescent="0.25">
      <c r="A13834" s="62">
        <v>52121604</v>
      </c>
      <c r="B13834" s="63" t="s">
        <v>3173</v>
      </c>
    </row>
    <row r="13835" spans="1:2" x14ac:dyDescent="0.25">
      <c r="A13835" s="62">
        <v>52121605</v>
      </c>
      <c r="B13835" s="63" t="s">
        <v>7542</v>
      </c>
    </row>
    <row r="13836" spans="1:2" x14ac:dyDescent="0.25">
      <c r="A13836" s="62">
        <v>52121606</v>
      </c>
      <c r="B13836" s="63" t="s">
        <v>5646</v>
      </c>
    </row>
    <row r="13837" spans="1:2" x14ac:dyDescent="0.25">
      <c r="A13837" s="62">
        <v>52121607</v>
      </c>
      <c r="B13837" s="63" t="s">
        <v>386</v>
      </c>
    </row>
    <row r="13838" spans="1:2" x14ac:dyDescent="0.25">
      <c r="A13838" s="62">
        <v>52121608</v>
      </c>
      <c r="B13838" s="63" t="s">
        <v>5446</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13957</v>
      </c>
    </row>
    <row r="13844" spans="1:2" x14ac:dyDescent="0.25">
      <c r="A13844" s="62">
        <v>52131503</v>
      </c>
      <c r="B13844" s="63" t="s">
        <v>3084</v>
      </c>
    </row>
    <row r="13845" spans="1:2" x14ac:dyDescent="0.25">
      <c r="A13845" s="62">
        <v>52131601</v>
      </c>
      <c r="B13845" s="63" t="s">
        <v>14136</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7825</v>
      </c>
    </row>
    <row r="13854" spans="1:2" x14ac:dyDescent="0.25">
      <c r="A13854" s="62">
        <v>52141502</v>
      </c>
      <c r="B13854" s="63" t="s">
        <v>3723</v>
      </c>
    </row>
    <row r="13855" spans="1:2" x14ac:dyDescent="0.25">
      <c r="A13855" s="62">
        <v>52141503</v>
      </c>
      <c r="B13855" s="63" t="s">
        <v>7207</v>
      </c>
    </row>
    <row r="13856" spans="1:2" x14ac:dyDescent="0.25">
      <c r="A13856" s="62">
        <v>52141504</v>
      </c>
      <c r="B13856" s="63" t="s">
        <v>14083</v>
      </c>
    </row>
    <row r="13857" spans="1:2" x14ac:dyDescent="0.25">
      <c r="A13857" s="62">
        <v>52141505</v>
      </c>
      <c r="B13857" s="63" t="s">
        <v>5910</v>
      </c>
    </row>
    <row r="13858" spans="1:2" x14ac:dyDescent="0.25">
      <c r="A13858" s="62">
        <v>52141506</v>
      </c>
      <c r="B13858" s="63" t="s">
        <v>5515</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3393</v>
      </c>
    </row>
    <row r="13864" spans="1:2" x14ac:dyDescent="0.25">
      <c r="A13864" s="62">
        <v>52141512</v>
      </c>
      <c r="B13864" s="63" t="s">
        <v>8038</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5538</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13255</v>
      </c>
    </row>
    <row r="13888" spans="1:2" x14ac:dyDescent="0.25">
      <c r="A13888" s="62">
        <v>52141536</v>
      </c>
      <c r="B13888" s="63" t="s">
        <v>5387</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11297</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3747</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7036</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10967</v>
      </c>
    </row>
    <row r="13948" spans="1:2" x14ac:dyDescent="0.25">
      <c r="A13948" s="62">
        <v>52151634</v>
      </c>
      <c r="B13948" s="63" t="s">
        <v>6039</v>
      </c>
    </row>
    <row r="13949" spans="1:2" x14ac:dyDescent="0.25">
      <c r="A13949" s="62">
        <v>52151635</v>
      </c>
      <c r="B13949" s="63" t="s">
        <v>5056</v>
      </c>
    </row>
    <row r="13950" spans="1:2" x14ac:dyDescent="0.25">
      <c r="A13950" s="62">
        <v>52151636</v>
      </c>
      <c r="B13950" s="63" t="s">
        <v>13719</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15603</v>
      </c>
    </row>
    <row r="13960" spans="1:2" x14ac:dyDescent="0.25">
      <c r="A13960" s="62">
        <v>52151646</v>
      </c>
      <c r="B13960" s="63" t="s">
        <v>14183</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9605</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8660</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10611</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6108</v>
      </c>
    </row>
    <row r="13984" spans="1:2" x14ac:dyDescent="0.25">
      <c r="A13984" s="62">
        <v>52151811</v>
      </c>
      <c r="B13984" s="63" t="s">
        <v>15963</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4462</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7721</v>
      </c>
    </row>
    <row r="14004" spans="1:2" x14ac:dyDescent="0.25">
      <c r="A14004" s="62">
        <v>52152009</v>
      </c>
      <c r="B14004" s="63" t="s">
        <v>10516</v>
      </c>
    </row>
    <row r="14005" spans="1:2" x14ac:dyDescent="0.25">
      <c r="A14005" s="62">
        <v>52152010</v>
      </c>
      <c r="B14005" s="63" t="s">
        <v>14537</v>
      </c>
    </row>
    <row r="14006" spans="1:2" x14ac:dyDescent="0.25">
      <c r="A14006" s="62">
        <v>52152011</v>
      </c>
      <c r="B14006" s="63" t="s">
        <v>3938</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8649</v>
      </c>
    </row>
    <row r="14011" spans="1:2" x14ac:dyDescent="0.25">
      <c r="A14011" s="62">
        <v>52152016</v>
      </c>
      <c r="B14011" s="63" t="s">
        <v>4645</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16625</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14423</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7109</v>
      </c>
    </row>
    <row r="14028" spans="1:2" x14ac:dyDescent="0.25">
      <c r="A14028" s="62">
        <v>52161513</v>
      </c>
      <c r="B14028" s="63" t="s">
        <v>5464</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10186</v>
      </c>
    </row>
    <row r="14035" spans="1:2" x14ac:dyDescent="0.25">
      <c r="A14035" s="62">
        <v>52161521</v>
      </c>
      <c r="B14035" s="63" t="s">
        <v>3563</v>
      </c>
    </row>
    <row r="14036" spans="1:2" x14ac:dyDescent="0.25">
      <c r="A14036" s="62">
        <v>52161522</v>
      </c>
      <c r="B14036" s="63" t="s">
        <v>14972</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7901</v>
      </c>
    </row>
    <row r="14042" spans="1:2" x14ac:dyDescent="0.25">
      <c r="A14042" s="62">
        <v>52161529</v>
      </c>
      <c r="B14042" s="63" t="s">
        <v>3907</v>
      </c>
    </row>
    <row r="14043" spans="1:2" x14ac:dyDescent="0.25">
      <c r="A14043" s="62">
        <v>52161531</v>
      </c>
      <c r="B14043" s="63" t="s">
        <v>6874</v>
      </c>
    </row>
    <row r="14044" spans="1:2" x14ac:dyDescent="0.25">
      <c r="A14044" s="62">
        <v>52161532</v>
      </c>
      <c r="B14044" s="63" t="s">
        <v>3279</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4194</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2647</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15318</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5417</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12802</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4467</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14488</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14442</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4081</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11163</v>
      </c>
    </row>
    <row r="14107" spans="1:2" x14ac:dyDescent="0.25">
      <c r="A14107" s="62">
        <v>53102308</v>
      </c>
      <c r="B14107" s="63" t="s">
        <v>3624</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2951</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5008</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7459</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4082</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8316</v>
      </c>
    </row>
    <row r="14160" spans="1:2" x14ac:dyDescent="0.25">
      <c r="A14160" s="62">
        <v>53103101</v>
      </c>
      <c r="B14160" s="63" t="s">
        <v>8851</v>
      </c>
    </row>
    <row r="14161" spans="1:2" x14ac:dyDescent="0.25">
      <c r="A14161" s="62">
        <v>53111501</v>
      </c>
      <c r="B14161" s="63" t="s">
        <v>5381</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11734</v>
      </c>
    </row>
    <row r="14165" spans="1:2" x14ac:dyDescent="0.25">
      <c r="A14165" s="62">
        <v>53111505</v>
      </c>
      <c r="B14165" s="63" t="s">
        <v>5678</v>
      </c>
    </row>
    <row r="14166" spans="1:2" x14ac:dyDescent="0.25">
      <c r="A14166" s="62">
        <v>53111601</v>
      </c>
      <c r="B14166" s="63" t="s">
        <v>5603</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10469</v>
      </c>
    </row>
    <row r="14175" spans="1:2" x14ac:dyDescent="0.25">
      <c r="A14175" s="62">
        <v>53111705</v>
      </c>
      <c r="B14175" s="63" t="s">
        <v>14207</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5637</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10744</v>
      </c>
    </row>
    <row r="14198" spans="1:2" x14ac:dyDescent="0.25">
      <c r="A14198" s="62">
        <v>53121503</v>
      </c>
      <c r="B14198" s="63" t="s">
        <v>13564</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9269</v>
      </c>
    </row>
    <row r="14203" spans="1:2" x14ac:dyDescent="0.25">
      <c r="A14203" s="62">
        <v>53121606</v>
      </c>
      <c r="B14203" s="63" t="s">
        <v>5092</v>
      </c>
    </row>
    <row r="14204" spans="1:2" x14ac:dyDescent="0.25">
      <c r="A14204" s="62">
        <v>53121607</v>
      </c>
      <c r="B14204" s="63" t="s">
        <v>5962</v>
      </c>
    </row>
    <row r="14205" spans="1:2" x14ac:dyDescent="0.25">
      <c r="A14205" s="62">
        <v>53121608</v>
      </c>
      <c r="B14205" s="63" t="s">
        <v>8837</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3717</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3946</v>
      </c>
    </row>
    <row r="14214" spans="1:2" x14ac:dyDescent="0.25">
      <c r="A14214" s="62">
        <v>53121804</v>
      </c>
      <c r="B14214" s="63" t="s">
        <v>14381</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5672</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3406</v>
      </c>
    </row>
    <row r="14227" spans="1:2" x14ac:dyDescent="0.25">
      <c r="A14227" s="62">
        <v>53131604</v>
      </c>
      <c r="B14227" s="63" t="s">
        <v>13566</v>
      </c>
    </row>
    <row r="14228" spans="1:2" x14ac:dyDescent="0.25">
      <c r="A14228" s="62">
        <v>53131605</v>
      </c>
      <c r="B14228" s="63" t="s">
        <v>12093</v>
      </c>
    </row>
    <row r="14229" spans="1:2" x14ac:dyDescent="0.25">
      <c r="A14229" s="62">
        <v>53131606</v>
      </c>
      <c r="B14229" s="63" t="s">
        <v>5223</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5104</v>
      </c>
    </row>
    <row r="14233" spans="1:2" x14ac:dyDescent="0.25">
      <c r="A14233" s="62">
        <v>53131610</v>
      </c>
      <c r="B14233" s="63" t="s">
        <v>13780</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5326</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4987</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14494</v>
      </c>
    </row>
    <row r="14260" spans="1:2" x14ac:dyDescent="0.25">
      <c r="A14260" s="62">
        <v>53131637</v>
      </c>
      <c r="B14260" s="63" t="s">
        <v>2570</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6249</v>
      </c>
    </row>
    <row r="14267" spans="1:2" x14ac:dyDescent="0.25">
      <c r="A14267" s="62">
        <v>53141506</v>
      </c>
      <c r="B14267" s="63" t="s">
        <v>10957</v>
      </c>
    </row>
    <row r="14268" spans="1:2" x14ac:dyDescent="0.25">
      <c r="A14268" s="62">
        <v>53141507</v>
      </c>
      <c r="B14268" s="63" t="s">
        <v>4776</v>
      </c>
    </row>
    <row r="14269" spans="1:2" x14ac:dyDescent="0.25">
      <c r="A14269" s="62">
        <v>53141508</v>
      </c>
      <c r="B14269" s="63" t="s">
        <v>8908</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10722</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11888</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14290</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5147</v>
      </c>
    </row>
    <row r="14334" spans="1:2" x14ac:dyDescent="0.25">
      <c r="A14334" s="62">
        <v>54111706</v>
      </c>
      <c r="B14334" s="63" t="s">
        <v>12021</v>
      </c>
    </row>
    <row r="14335" spans="1:2" x14ac:dyDescent="0.25">
      <c r="A14335" s="62">
        <v>54111707</v>
      </c>
      <c r="B14335" s="63" t="s">
        <v>4947</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2545</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3780</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10142</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10535</v>
      </c>
    </row>
    <row r="14375" spans="1:2" x14ac:dyDescent="0.25">
      <c r="A14375" s="62">
        <v>55111502</v>
      </c>
      <c r="B14375" s="63" t="s">
        <v>6373</v>
      </c>
    </row>
    <row r="14376" spans="1:2" x14ac:dyDescent="0.25">
      <c r="A14376" s="62">
        <v>55111503</v>
      </c>
      <c r="B14376" s="63" t="s">
        <v>2561</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5692</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12187</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14760</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8531</v>
      </c>
    </row>
    <row r="14410" spans="1:2" x14ac:dyDescent="0.25">
      <c r="A14410" s="62">
        <v>55121617</v>
      </c>
      <c r="B14410" s="63" t="s">
        <v>16350</v>
      </c>
    </row>
    <row r="14411" spans="1:2" x14ac:dyDescent="0.25">
      <c r="A14411" s="62">
        <v>55121618</v>
      </c>
      <c r="B14411" s="63" t="s">
        <v>4171</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5405</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4079</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8793</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7257</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16086</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3163</v>
      </c>
    </row>
    <row r="14475" spans="1:2" x14ac:dyDescent="0.25">
      <c r="A14475" s="62">
        <v>56101526</v>
      </c>
      <c r="B14475" s="63" t="s">
        <v>11598</v>
      </c>
    </row>
    <row r="14476" spans="1:2" x14ac:dyDescent="0.25">
      <c r="A14476" s="62">
        <v>56101527</v>
      </c>
      <c r="B14476" s="63" t="s">
        <v>4202</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16554</v>
      </c>
    </row>
    <row r="14490" spans="1:2" x14ac:dyDescent="0.25">
      <c r="A14490" s="62">
        <v>56101601</v>
      </c>
      <c r="B14490" s="63" t="s">
        <v>10643</v>
      </c>
    </row>
    <row r="14491" spans="1:2" x14ac:dyDescent="0.25">
      <c r="A14491" s="62">
        <v>56101602</v>
      </c>
      <c r="B14491" s="63" t="s">
        <v>15759</v>
      </c>
    </row>
    <row r="14492" spans="1:2" x14ac:dyDescent="0.25">
      <c r="A14492" s="62">
        <v>56101603</v>
      </c>
      <c r="B14492" s="63" t="s">
        <v>10122</v>
      </c>
    </row>
    <row r="14493" spans="1:2" x14ac:dyDescent="0.25">
      <c r="A14493" s="62">
        <v>56101604</v>
      </c>
      <c r="B14493" s="63" t="s">
        <v>5205</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4002</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5663</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15488</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13349</v>
      </c>
    </row>
    <row r="14512" spans="1:2" x14ac:dyDescent="0.25">
      <c r="A14512" s="62">
        <v>56101716</v>
      </c>
      <c r="B14512" s="63" t="s">
        <v>5201</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14043</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2593</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8047</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6540</v>
      </c>
    </row>
    <row r="14569" spans="1:2" x14ac:dyDescent="0.25">
      <c r="A14569" s="62">
        <v>56111906</v>
      </c>
      <c r="B14569" s="63" t="s">
        <v>3136</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3448</v>
      </c>
    </row>
    <row r="14578" spans="1:2" x14ac:dyDescent="0.25">
      <c r="A14578" s="62">
        <v>56112103</v>
      </c>
      <c r="B14578" s="63" t="s">
        <v>14585</v>
      </c>
    </row>
    <row r="14579" spans="1:2" x14ac:dyDescent="0.25">
      <c r="A14579" s="62">
        <v>56112104</v>
      </c>
      <c r="B14579" s="63" t="s">
        <v>16021</v>
      </c>
    </row>
    <row r="14580" spans="1:2" x14ac:dyDescent="0.25">
      <c r="A14580" s="62">
        <v>56112105</v>
      </c>
      <c r="B14580" s="63" t="s">
        <v>15122</v>
      </c>
    </row>
    <row r="14581" spans="1:2" x14ac:dyDescent="0.25">
      <c r="A14581" s="62">
        <v>56112106</v>
      </c>
      <c r="B14581" s="63" t="s">
        <v>11728</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13053</v>
      </c>
    </row>
    <row r="14585" spans="1:2" x14ac:dyDescent="0.25">
      <c r="A14585" s="62">
        <v>56112110</v>
      </c>
      <c r="B14585" s="63" t="s">
        <v>13394</v>
      </c>
    </row>
    <row r="14586" spans="1:2" x14ac:dyDescent="0.25">
      <c r="A14586" s="62">
        <v>56121001</v>
      </c>
      <c r="B14586" s="63" t="s">
        <v>5577</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13124</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14252</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4823</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16190</v>
      </c>
    </row>
    <row r="14626" spans="1:2" x14ac:dyDescent="0.25">
      <c r="A14626" s="62">
        <v>56121609</v>
      </c>
      <c r="B14626" s="63" t="s">
        <v>5506</v>
      </c>
    </row>
    <row r="14627" spans="1:2" x14ac:dyDescent="0.25">
      <c r="A14627" s="62">
        <v>56121610</v>
      </c>
      <c r="B14627" s="63" t="s">
        <v>10380</v>
      </c>
    </row>
    <row r="14628" spans="1:2" x14ac:dyDescent="0.25">
      <c r="A14628" s="62">
        <v>56121701</v>
      </c>
      <c r="B14628" s="63" t="s">
        <v>8783</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4774</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3191</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5460</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6146</v>
      </c>
    </row>
    <row r="14655" spans="1:2" x14ac:dyDescent="0.25">
      <c r="A14655" s="62">
        <v>60101104</v>
      </c>
      <c r="B14655" s="63" t="s">
        <v>4273</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6211</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15745</v>
      </c>
    </row>
    <row r="14669" spans="1:2" x14ac:dyDescent="0.25">
      <c r="A14669" s="62">
        <v>60101310</v>
      </c>
      <c r="B14669" s="63" t="s">
        <v>16526</v>
      </c>
    </row>
    <row r="14670" spans="1:2" x14ac:dyDescent="0.25">
      <c r="A14670" s="62">
        <v>60101311</v>
      </c>
      <c r="B14670" s="63" t="s">
        <v>5120</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3110</v>
      </c>
    </row>
    <row r="14677" spans="1:2" x14ac:dyDescent="0.25">
      <c r="A14677" s="62">
        <v>60101318</v>
      </c>
      <c r="B14677" s="63" t="s">
        <v>11068</v>
      </c>
    </row>
    <row r="14678" spans="1:2" x14ac:dyDescent="0.25">
      <c r="A14678" s="62">
        <v>60101319</v>
      </c>
      <c r="B14678" s="63" t="s">
        <v>13689</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10424</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5359</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5445</v>
      </c>
    </row>
    <row r="14701" spans="1:2" x14ac:dyDescent="0.25">
      <c r="A14701" s="62">
        <v>60101606</v>
      </c>
      <c r="B14701" s="63" t="s">
        <v>18507</v>
      </c>
    </row>
    <row r="14702" spans="1:2" x14ac:dyDescent="0.25">
      <c r="A14702" s="62">
        <v>60101607</v>
      </c>
      <c r="B14702" s="63" t="s">
        <v>7160</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14744</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7575</v>
      </c>
    </row>
    <row r="14729" spans="1:2" x14ac:dyDescent="0.25">
      <c r="A14729" s="62">
        <v>60101724</v>
      </c>
      <c r="B14729" s="63" t="s">
        <v>13822</v>
      </c>
    </row>
    <row r="14730" spans="1:2" x14ac:dyDescent="0.25">
      <c r="A14730" s="62">
        <v>60101725</v>
      </c>
      <c r="B14730" s="63" t="s">
        <v>5491</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16151</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9752</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10861</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6884</v>
      </c>
    </row>
    <row r="14751" spans="1:2" x14ac:dyDescent="0.25">
      <c r="A14751" s="62">
        <v>60101903</v>
      </c>
      <c r="B14751" s="63" t="s">
        <v>14034</v>
      </c>
    </row>
    <row r="14752" spans="1:2" x14ac:dyDescent="0.25">
      <c r="A14752" s="62">
        <v>60101904</v>
      </c>
      <c r="B14752" s="63" t="s">
        <v>6269</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8452</v>
      </c>
    </row>
    <row r="14762" spans="1:2" x14ac:dyDescent="0.25">
      <c r="A14762" s="62">
        <v>60102003</v>
      </c>
      <c r="B14762" s="63" t="s">
        <v>16792</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14102</v>
      </c>
    </row>
    <row r="14777" spans="1:2" x14ac:dyDescent="0.25">
      <c r="A14777" s="62">
        <v>60102205</v>
      </c>
      <c r="B14777" s="63" t="s">
        <v>4922</v>
      </c>
    </row>
    <row r="14778" spans="1:2" x14ac:dyDescent="0.25">
      <c r="A14778" s="62">
        <v>60102206</v>
      </c>
      <c r="B14778" s="63" t="s">
        <v>10020</v>
      </c>
    </row>
    <row r="14779" spans="1:2" x14ac:dyDescent="0.25">
      <c r="A14779" s="62">
        <v>60102301</v>
      </c>
      <c r="B14779" s="63" t="s">
        <v>3490</v>
      </c>
    </row>
    <row r="14780" spans="1:2" x14ac:dyDescent="0.25">
      <c r="A14780" s="62">
        <v>60102302</v>
      </c>
      <c r="B14780" s="63" t="s">
        <v>7461</v>
      </c>
    </row>
    <row r="14781" spans="1:2" x14ac:dyDescent="0.25">
      <c r="A14781" s="62">
        <v>60102303</v>
      </c>
      <c r="B14781" s="63" t="s">
        <v>14125</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3277</v>
      </c>
    </row>
    <row r="14792" spans="1:2" x14ac:dyDescent="0.25">
      <c r="A14792" s="62">
        <v>60102402</v>
      </c>
      <c r="B14792" s="63" t="s">
        <v>9523</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5100</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3244</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11188</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5225</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5799</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2565</v>
      </c>
    </row>
    <row r="14849" spans="1:2" x14ac:dyDescent="0.25">
      <c r="A14849" s="62">
        <v>60102801</v>
      </c>
      <c r="B14849" s="63" t="s">
        <v>9840</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15703</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4720</v>
      </c>
    </row>
    <row r="14860" spans="1:2" x14ac:dyDescent="0.25">
      <c r="A14860" s="62">
        <v>60102905</v>
      </c>
      <c r="B14860" s="63" t="s">
        <v>13439</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16535</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16514</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3463</v>
      </c>
    </row>
    <row r="14899" spans="1:2" x14ac:dyDescent="0.25">
      <c r="A14899" s="62">
        <v>60103203</v>
      </c>
      <c r="B14899" s="63" t="s">
        <v>12282</v>
      </c>
    </row>
    <row r="14900" spans="1:2" x14ac:dyDescent="0.25">
      <c r="A14900" s="62">
        <v>60103204</v>
      </c>
      <c r="B14900" s="63" t="s">
        <v>3401</v>
      </c>
    </row>
    <row r="14901" spans="1:2" x14ac:dyDescent="0.25">
      <c r="A14901" s="62">
        <v>60103301</v>
      </c>
      <c r="B14901" s="63" t="s">
        <v>5488</v>
      </c>
    </row>
    <row r="14902" spans="1:2" x14ac:dyDescent="0.25">
      <c r="A14902" s="62">
        <v>60103302</v>
      </c>
      <c r="B14902" s="63" t="s">
        <v>4269</v>
      </c>
    </row>
    <row r="14903" spans="1:2" x14ac:dyDescent="0.25">
      <c r="A14903" s="62">
        <v>60103303</v>
      </c>
      <c r="B14903" s="63" t="s">
        <v>13927</v>
      </c>
    </row>
    <row r="14904" spans="1:2" x14ac:dyDescent="0.25">
      <c r="A14904" s="62">
        <v>60103401</v>
      </c>
      <c r="B14904" s="63" t="s">
        <v>5960</v>
      </c>
    </row>
    <row r="14905" spans="1:2" x14ac:dyDescent="0.25">
      <c r="A14905" s="62">
        <v>60103402</v>
      </c>
      <c r="B14905" s="63" t="s">
        <v>14166</v>
      </c>
    </row>
    <row r="14906" spans="1:2" x14ac:dyDescent="0.25">
      <c r="A14906" s="62">
        <v>60103403</v>
      </c>
      <c r="B14906" s="63" t="s">
        <v>9394</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5288</v>
      </c>
    </row>
    <row r="14913" spans="1:2" x14ac:dyDescent="0.25">
      <c r="A14913" s="62">
        <v>60103410</v>
      </c>
      <c r="B14913" s="63" t="s">
        <v>4154</v>
      </c>
    </row>
    <row r="14914" spans="1:2" x14ac:dyDescent="0.25">
      <c r="A14914" s="62">
        <v>60103501</v>
      </c>
      <c r="B14914" s="63" t="s">
        <v>5828</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13319</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13782</v>
      </c>
    </row>
    <row r="14933" spans="1:2" x14ac:dyDescent="0.25">
      <c r="A14933" s="62">
        <v>60103804</v>
      </c>
      <c r="B14933" s="63" t="s">
        <v>9691</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13723</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8835</v>
      </c>
    </row>
    <row r="14942" spans="1:2" x14ac:dyDescent="0.25">
      <c r="A14942" s="62">
        <v>60103906</v>
      </c>
      <c r="B14942" s="63" t="s">
        <v>17825</v>
      </c>
    </row>
    <row r="14943" spans="1:2" x14ac:dyDescent="0.25">
      <c r="A14943" s="62">
        <v>60103907</v>
      </c>
      <c r="B14943" s="63" t="s">
        <v>5512</v>
      </c>
    </row>
    <row r="14944" spans="1:2" x14ac:dyDescent="0.25">
      <c r="A14944" s="62">
        <v>60103908</v>
      </c>
      <c r="B14944" s="63" t="s">
        <v>15531</v>
      </c>
    </row>
    <row r="14945" spans="1:2" x14ac:dyDescent="0.25">
      <c r="A14945" s="62">
        <v>60103909</v>
      </c>
      <c r="B14945" s="63" t="s">
        <v>14377</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8704</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3149</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16634</v>
      </c>
    </row>
    <row r="14964" spans="1:2" x14ac:dyDescent="0.25">
      <c r="A14964" s="62">
        <v>60103933</v>
      </c>
      <c r="B14964" s="63" t="s">
        <v>11829</v>
      </c>
    </row>
    <row r="14965" spans="1:2" x14ac:dyDescent="0.25">
      <c r="A14965" s="62">
        <v>60103934</v>
      </c>
      <c r="B14965" s="63" t="s">
        <v>13697</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7289</v>
      </c>
    </row>
    <row r="14972" spans="1:2" x14ac:dyDescent="0.25">
      <c r="A14972" s="62">
        <v>60104006</v>
      </c>
      <c r="B14972" s="63" t="s">
        <v>4123</v>
      </c>
    </row>
    <row r="14973" spans="1:2" x14ac:dyDescent="0.25">
      <c r="A14973" s="62">
        <v>60104007</v>
      </c>
      <c r="B14973" s="63" t="s">
        <v>9338</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9587</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10053</v>
      </c>
    </row>
    <row r="14997" spans="1:2" x14ac:dyDescent="0.25">
      <c r="A14997" s="62">
        <v>60104501</v>
      </c>
      <c r="B14997" s="63" t="s">
        <v>15376</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5487</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3830</v>
      </c>
    </row>
    <row r="15012" spans="1:2" x14ac:dyDescent="0.25">
      <c r="A15012" s="62">
        <v>60104607</v>
      </c>
      <c r="B15012" s="63" t="s">
        <v>18216</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8553</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5600</v>
      </c>
    </row>
    <row r="15027" spans="1:2" x14ac:dyDescent="0.25">
      <c r="A15027" s="62">
        <v>60104802</v>
      </c>
      <c r="B15027" s="63" t="s">
        <v>13518</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2837</v>
      </c>
    </row>
    <row r="15033" spans="1:2" x14ac:dyDescent="0.25">
      <c r="A15033" s="62">
        <v>60104808</v>
      </c>
      <c r="B15033" s="63" t="s">
        <v>8741</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13396</v>
      </c>
    </row>
    <row r="15045" spans="1:2" x14ac:dyDescent="0.25">
      <c r="A15045" s="62">
        <v>60104904</v>
      </c>
      <c r="B15045" s="63" t="s">
        <v>8293</v>
      </c>
    </row>
    <row r="15046" spans="1:2" x14ac:dyDescent="0.25">
      <c r="A15046" s="62">
        <v>60104905</v>
      </c>
      <c r="B15046" s="63" t="s">
        <v>16179</v>
      </c>
    </row>
    <row r="15047" spans="1:2" x14ac:dyDescent="0.25">
      <c r="A15047" s="62">
        <v>60104906</v>
      </c>
      <c r="B15047" s="63" t="s">
        <v>3530</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14569</v>
      </c>
    </row>
    <row r="15052" spans="1:2" x14ac:dyDescent="0.25">
      <c r="A15052" s="62">
        <v>60104911</v>
      </c>
      <c r="B15052" s="63" t="s">
        <v>2885</v>
      </c>
    </row>
    <row r="15053" spans="1:2" x14ac:dyDescent="0.25">
      <c r="A15053" s="62">
        <v>60104912</v>
      </c>
      <c r="B15053" s="63" t="s">
        <v>8966</v>
      </c>
    </row>
    <row r="15054" spans="1:2" x14ac:dyDescent="0.25">
      <c r="A15054" s="62">
        <v>60105001</v>
      </c>
      <c r="B15054" s="63" t="s">
        <v>5513</v>
      </c>
    </row>
    <row r="15055" spans="1:2" x14ac:dyDescent="0.25">
      <c r="A15055" s="62">
        <v>60105002</v>
      </c>
      <c r="B15055" s="63" t="s">
        <v>14447</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14772</v>
      </c>
    </row>
    <row r="15067" spans="1:2" x14ac:dyDescent="0.25">
      <c r="A15067" s="62">
        <v>60105301</v>
      </c>
      <c r="B15067" s="63" t="s">
        <v>15462</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4490</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5323</v>
      </c>
    </row>
    <row r="15082" spans="1:2" x14ac:dyDescent="0.25">
      <c r="A15082" s="62">
        <v>60105407</v>
      </c>
      <c r="B15082" s="63" t="s">
        <v>14231</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4771</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4592</v>
      </c>
    </row>
    <row r="15098" spans="1:2" x14ac:dyDescent="0.25">
      <c r="A15098" s="62">
        <v>60105423</v>
      </c>
      <c r="B15098" s="63" t="s">
        <v>9249</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15550</v>
      </c>
    </row>
    <row r="15102" spans="1:2" x14ac:dyDescent="0.25">
      <c r="A15102" s="62">
        <v>60105427</v>
      </c>
      <c r="B15102" s="63" t="s">
        <v>16495</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11338</v>
      </c>
    </row>
    <row r="15118" spans="1:2" x14ac:dyDescent="0.25">
      <c r="A15118" s="62">
        <v>60105609</v>
      </c>
      <c r="B15118" s="63" t="s">
        <v>3116</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5293</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5271</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5522</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7243</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9061</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14248</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7732</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8289</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9570</v>
      </c>
    </row>
    <row r="15168" spans="1:2" x14ac:dyDescent="0.25">
      <c r="A15168" s="62">
        <v>60105917</v>
      </c>
      <c r="B15168" s="63" t="s">
        <v>5083</v>
      </c>
    </row>
    <row r="15169" spans="1:2" x14ac:dyDescent="0.25">
      <c r="A15169" s="62">
        <v>60105918</v>
      </c>
      <c r="B15169" s="63" t="s">
        <v>7718</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6301</v>
      </c>
    </row>
    <row r="15179" spans="1:2" x14ac:dyDescent="0.25">
      <c r="A15179" s="62">
        <v>60106105</v>
      </c>
      <c r="B15179" s="63" t="s">
        <v>4509</v>
      </c>
    </row>
    <row r="15180" spans="1:2" x14ac:dyDescent="0.25">
      <c r="A15180" s="62">
        <v>60106106</v>
      </c>
      <c r="B15180" s="63" t="s">
        <v>5489</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3035</v>
      </c>
    </row>
    <row r="15185" spans="1:2" x14ac:dyDescent="0.25">
      <c r="A15185" s="62">
        <v>60106202</v>
      </c>
      <c r="B15185" s="63" t="s">
        <v>9263</v>
      </c>
    </row>
    <row r="15186" spans="1:2" x14ac:dyDescent="0.25">
      <c r="A15186" s="62">
        <v>60106203</v>
      </c>
      <c r="B15186" s="63" t="s">
        <v>4513</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6615</v>
      </c>
    </row>
    <row r="15198" spans="1:2" x14ac:dyDescent="0.25">
      <c r="A15198" s="62">
        <v>60106215</v>
      </c>
      <c r="B15198" s="63" t="s">
        <v>4887</v>
      </c>
    </row>
    <row r="15199" spans="1:2" x14ac:dyDescent="0.25">
      <c r="A15199" s="62">
        <v>60106301</v>
      </c>
      <c r="B15199" s="63" t="s">
        <v>7967</v>
      </c>
    </row>
    <row r="15200" spans="1:2" x14ac:dyDescent="0.25">
      <c r="A15200" s="62">
        <v>60106302</v>
      </c>
      <c r="B15200" s="63" t="s">
        <v>9307</v>
      </c>
    </row>
    <row r="15201" spans="1:2" x14ac:dyDescent="0.25">
      <c r="A15201" s="62">
        <v>60106401</v>
      </c>
      <c r="B15201" s="63" t="s">
        <v>3170</v>
      </c>
    </row>
    <row r="15202" spans="1:2" x14ac:dyDescent="0.25">
      <c r="A15202" s="62">
        <v>60106402</v>
      </c>
      <c r="B15202" s="63" t="s">
        <v>9514</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4831</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15172</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14145</v>
      </c>
    </row>
    <row r="15250" spans="1:2" x14ac:dyDescent="0.25">
      <c r="A15250" s="62">
        <v>60121010</v>
      </c>
      <c r="B15250" s="63" t="s">
        <v>6916</v>
      </c>
    </row>
    <row r="15251" spans="1:2" x14ac:dyDescent="0.25">
      <c r="A15251" s="62">
        <v>60121011</v>
      </c>
      <c r="B15251" s="63" t="s">
        <v>13696</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4677</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9777</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4012</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10461</v>
      </c>
    </row>
    <row r="15291" spans="1:2" x14ac:dyDescent="0.25">
      <c r="A15291" s="62">
        <v>60121140</v>
      </c>
      <c r="B15291" s="63" t="s">
        <v>7447</v>
      </c>
    </row>
    <row r="15292" spans="1:2" x14ac:dyDescent="0.25">
      <c r="A15292" s="62">
        <v>60121141</v>
      </c>
      <c r="B15292" s="63" t="s">
        <v>13469</v>
      </c>
    </row>
    <row r="15293" spans="1:2" x14ac:dyDescent="0.25">
      <c r="A15293" s="62">
        <v>60121142</v>
      </c>
      <c r="B15293" s="63" t="s">
        <v>5304</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6700</v>
      </c>
    </row>
    <row r="15300" spans="1:2" x14ac:dyDescent="0.25">
      <c r="A15300" s="62">
        <v>60121149</v>
      </c>
      <c r="B15300" s="63" t="s">
        <v>3436</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8478</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7895</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10163</v>
      </c>
    </row>
    <row r="15318" spans="1:2" x14ac:dyDescent="0.25">
      <c r="A15318" s="62">
        <v>60121214</v>
      </c>
      <c r="B15318" s="63" t="s">
        <v>5195</v>
      </c>
    </row>
    <row r="15319" spans="1:2" x14ac:dyDescent="0.25">
      <c r="A15319" s="62">
        <v>60121215</v>
      </c>
      <c r="B15319" s="63" t="s">
        <v>5524</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3001</v>
      </c>
    </row>
    <row r="15323" spans="1:2" x14ac:dyDescent="0.25">
      <c r="A15323" s="62">
        <v>60121219</v>
      </c>
      <c r="B15323" s="63" t="s">
        <v>13554</v>
      </c>
    </row>
    <row r="15324" spans="1:2" x14ac:dyDescent="0.25">
      <c r="A15324" s="62">
        <v>60121220</v>
      </c>
      <c r="B15324" s="63" t="s">
        <v>15392</v>
      </c>
    </row>
    <row r="15325" spans="1:2" x14ac:dyDescent="0.25">
      <c r="A15325" s="62">
        <v>60121221</v>
      </c>
      <c r="B15325" s="63" t="s">
        <v>14342</v>
      </c>
    </row>
    <row r="15326" spans="1:2" x14ac:dyDescent="0.25">
      <c r="A15326" s="62">
        <v>60121222</v>
      </c>
      <c r="B15326" s="63" t="s">
        <v>7789</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12959</v>
      </c>
    </row>
    <row r="15331" spans="1:2" x14ac:dyDescent="0.25">
      <c r="A15331" s="62">
        <v>60121227</v>
      </c>
      <c r="B15331" s="63" t="s">
        <v>14803</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13983</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10716</v>
      </c>
    </row>
    <row r="15354" spans="1:2" x14ac:dyDescent="0.25">
      <c r="A15354" s="62">
        <v>60121251</v>
      </c>
      <c r="B15354" s="63" t="s">
        <v>7821</v>
      </c>
    </row>
    <row r="15355" spans="1:2" x14ac:dyDescent="0.25">
      <c r="A15355" s="62">
        <v>60121252</v>
      </c>
      <c r="B15355" s="63" t="s">
        <v>2472</v>
      </c>
    </row>
    <row r="15356" spans="1:2" x14ac:dyDescent="0.25">
      <c r="A15356" s="62">
        <v>60121253</v>
      </c>
      <c r="B15356" s="63" t="s">
        <v>7986</v>
      </c>
    </row>
    <row r="15357" spans="1:2" x14ac:dyDescent="0.25">
      <c r="A15357" s="62">
        <v>60121301</v>
      </c>
      <c r="B15357" s="63" t="s">
        <v>2815</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8825</v>
      </c>
    </row>
    <row r="15369" spans="1:2" x14ac:dyDescent="0.25">
      <c r="A15369" s="62">
        <v>60121407</v>
      </c>
      <c r="B15369" s="63" t="s">
        <v>16099</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3125</v>
      </c>
    </row>
    <row r="15382" spans="1:2" x14ac:dyDescent="0.25">
      <c r="A15382" s="62">
        <v>60121505</v>
      </c>
      <c r="B15382" s="63" t="s">
        <v>8198</v>
      </c>
    </row>
    <row r="15383" spans="1:2" x14ac:dyDescent="0.25">
      <c r="A15383" s="62">
        <v>60121506</v>
      </c>
      <c r="B15383" s="63" t="s">
        <v>15115</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13901</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14186</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2791</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9501</v>
      </c>
    </row>
    <row r="15443" spans="1:2" x14ac:dyDescent="0.25">
      <c r="A15443" s="62">
        <v>60121806</v>
      </c>
      <c r="B15443" s="63" t="s">
        <v>3523</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3213</v>
      </c>
    </row>
    <row r="15453" spans="1:2" x14ac:dyDescent="0.25">
      <c r="A15453" s="62">
        <v>60121902</v>
      </c>
      <c r="B15453" s="63" t="s">
        <v>8542</v>
      </c>
    </row>
    <row r="15454" spans="1:2" x14ac:dyDescent="0.25">
      <c r="A15454" s="62">
        <v>60121903</v>
      </c>
      <c r="B15454" s="63" t="s">
        <v>16796</v>
      </c>
    </row>
    <row r="15455" spans="1:2" x14ac:dyDescent="0.25">
      <c r="A15455" s="62">
        <v>60121904</v>
      </c>
      <c r="B15455" s="63" t="s">
        <v>7923</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5348</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5476</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8613</v>
      </c>
    </row>
    <row r="15490" spans="1:2" x14ac:dyDescent="0.25">
      <c r="A15490" s="62">
        <v>60122508</v>
      </c>
      <c r="B15490" s="63" t="s">
        <v>4126</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3786</v>
      </c>
    </row>
    <row r="15494" spans="1:2" x14ac:dyDescent="0.25">
      <c r="A15494" s="62">
        <v>60122603</v>
      </c>
      <c r="B15494" s="63" t="s">
        <v>11007</v>
      </c>
    </row>
    <row r="15495" spans="1:2" x14ac:dyDescent="0.25">
      <c r="A15495" s="62">
        <v>60122604</v>
      </c>
      <c r="B15495" s="63" t="s">
        <v>6365</v>
      </c>
    </row>
    <row r="15496" spans="1:2" x14ac:dyDescent="0.25">
      <c r="A15496" s="62">
        <v>60122701</v>
      </c>
      <c r="B15496" s="63" t="s">
        <v>2722</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3617</v>
      </c>
    </row>
    <row r="15513" spans="1:2" x14ac:dyDescent="0.25">
      <c r="A15513" s="62">
        <v>60123102</v>
      </c>
      <c r="B15513" s="63" t="s">
        <v>9225</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10746</v>
      </c>
    </row>
    <row r="15518" spans="1:2" x14ac:dyDescent="0.25">
      <c r="A15518" s="62">
        <v>60123204</v>
      </c>
      <c r="B15518" s="63" t="s">
        <v>13790</v>
      </c>
    </row>
    <row r="15519" spans="1:2" x14ac:dyDescent="0.25">
      <c r="A15519" s="62">
        <v>60123301</v>
      </c>
      <c r="B15519" s="63" t="s">
        <v>15510</v>
      </c>
    </row>
    <row r="15520" spans="1:2" x14ac:dyDescent="0.25">
      <c r="A15520" s="62">
        <v>60123302</v>
      </c>
      <c r="B15520" s="63" t="s">
        <v>6201</v>
      </c>
    </row>
    <row r="15521" spans="1:2" x14ac:dyDescent="0.25">
      <c r="A15521" s="62">
        <v>60123303</v>
      </c>
      <c r="B15521" s="63" t="s">
        <v>5609</v>
      </c>
    </row>
    <row r="15522" spans="1:2" x14ac:dyDescent="0.25">
      <c r="A15522" s="62">
        <v>60123401</v>
      </c>
      <c r="B15522" s="63" t="s">
        <v>12926</v>
      </c>
    </row>
    <row r="15523" spans="1:2" x14ac:dyDescent="0.25">
      <c r="A15523" s="62">
        <v>60123402</v>
      </c>
      <c r="B15523" s="63" t="s">
        <v>5500</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2613</v>
      </c>
    </row>
    <row r="15535" spans="1:2" x14ac:dyDescent="0.25">
      <c r="A15535" s="62">
        <v>60123703</v>
      </c>
      <c r="B15535" s="63" t="s">
        <v>7288</v>
      </c>
    </row>
    <row r="15536" spans="1:2" x14ac:dyDescent="0.25">
      <c r="A15536" s="62">
        <v>60123801</v>
      </c>
      <c r="B15536" s="63" t="s">
        <v>13327</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4604</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3281</v>
      </c>
    </row>
    <row r="15572" spans="1:2" x14ac:dyDescent="0.25">
      <c r="A15572" s="62">
        <v>60124405</v>
      </c>
      <c r="B15572" s="63" t="s">
        <v>6733</v>
      </c>
    </row>
    <row r="15573" spans="1:2" x14ac:dyDescent="0.25">
      <c r="A15573" s="62">
        <v>60124406</v>
      </c>
      <c r="B15573" s="63" t="s">
        <v>18367</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5247</v>
      </c>
    </row>
    <row r="15592" spans="1:2" x14ac:dyDescent="0.25">
      <c r="A15592" s="62">
        <v>60124513</v>
      </c>
      <c r="B15592" s="63" t="s">
        <v>5354</v>
      </c>
    </row>
    <row r="15593" spans="1:2" x14ac:dyDescent="0.25">
      <c r="A15593" s="62">
        <v>60124514</v>
      </c>
      <c r="B15593" s="63" t="s">
        <v>2660</v>
      </c>
    </row>
    <row r="15594" spans="1:2" x14ac:dyDescent="0.25">
      <c r="A15594" s="62">
        <v>60124515</v>
      </c>
      <c r="B15594" s="63" t="s">
        <v>5685</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5117</v>
      </c>
    </row>
    <row r="15600" spans="1:2" x14ac:dyDescent="0.25">
      <c r="A15600" s="62">
        <v>60131102</v>
      </c>
      <c r="B15600" s="63" t="s">
        <v>11042</v>
      </c>
    </row>
    <row r="15601" spans="1:2" x14ac:dyDescent="0.25">
      <c r="A15601" s="62">
        <v>60131103</v>
      </c>
      <c r="B15601" s="63" t="s">
        <v>4640</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14564</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3302</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3798</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13844</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3373</v>
      </c>
    </row>
    <row r="15635" spans="1:2" x14ac:dyDescent="0.25">
      <c r="A15635" s="62">
        <v>60131406</v>
      </c>
      <c r="B15635" s="63" t="s">
        <v>5957</v>
      </c>
    </row>
    <row r="15636" spans="1:2" x14ac:dyDescent="0.25">
      <c r="A15636" s="62">
        <v>60131407</v>
      </c>
      <c r="B15636" s="63" t="s">
        <v>4672</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2938</v>
      </c>
    </row>
    <row r="15642" spans="1:2" x14ac:dyDescent="0.25">
      <c r="A15642" s="62">
        <v>60131506</v>
      </c>
      <c r="B15642" s="63" t="s">
        <v>6458</v>
      </c>
    </row>
    <row r="15643" spans="1:2" x14ac:dyDescent="0.25">
      <c r="A15643" s="62">
        <v>60131507</v>
      </c>
      <c r="B15643" s="63" t="s">
        <v>5038</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9993</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3269</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3124</v>
      </c>
    </row>
    <row r="15670" spans="1:2" x14ac:dyDescent="0.25">
      <c r="A15670" s="62">
        <v>60141014</v>
      </c>
      <c r="B15670" s="63" t="s">
        <v>13386</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8085</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4166</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5190</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2831</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3207</v>
      </c>
    </row>
    <row r="15698" spans="1:2" x14ac:dyDescent="0.25">
      <c r="A15698" s="62">
        <v>60141201</v>
      </c>
      <c r="B15698" s="63" t="s">
        <v>8714</v>
      </c>
    </row>
    <row r="15699" spans="1:2" x14ac:dyDescent="0.25">
      <c r="A15699" s="62">
        <v>60141202</v>
      </c>
      <c r="B15699" s="63" t="s">
        <v>14927</v>
      </c>
    </row>
    <row r="15700" spans="1:2" x14ac:dyDescent="0.25">
      <c r="A15700" s="62">
        <v>60141203</v>
      </c>
      <c r="B15700" s="63" t="s">
        <v>9406</v>
      </c>
    </row>
    <row r="15701" spans="1:2" x14ac:dyDescent="0.25">
      <c r="A15701" s="62">
        <v>60141204</v>
      </c>
      <c r="B15701" s="63" t="s">
        <v>2494</v>
      </c>
    </row>
    <row r="15702" spans="1:2" x14ac:dyDescent="0.25">
      <c r="A15702" s="62">
        <v>60141205</v>
      </c>
      <c r="B15702" s="63" t="s">
        <v>5461</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16461</v>
      </c>
    </row>
    <row r="15723" spans="1:2" x14ac:dyDescent="0.25">
      <c r="A15723" s="62">
        <v>70101510</v>
      </c>
      <c r="B15723" s="63" t="s">
        <v>9524</v>
      </c>
    </row>
    <row r="15724" spans="1:2" x14ac:dyDescent="0.25">
      <c r="A15724" s="62">
        <v>70101601</v>
      </c>
      <c r="B15724" s="63" t="s">
        <v>16421</v>
      </c>
    </row>
    <row r="15725" spans="1:2" x14ac:dyDescent="0.25">
      <c r="A15725" s="62">
        <v>70101602</v>
      </c>
      <c r="B15725" s="63" t="s">
        <v>4541</v>
      </c>
    </row>
    <row r="15726" spans="1:2" x14ac:dyDescent="0.25">
      <c r="A15726" s="62">
        <v>70101603</v>
      </c>
      <c r="B15726" s="63" t="s">
        <v>10164</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14745</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9970</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10665</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10612</v>
      </c>
    </row>
    <row r="15765" spans="1:2" x14ac:dyDescent="0.25">
      <c r="A15765" s="62">
        <v>70111709</v>
      </c>
      <c r="B15765" s="63" t="s">
        <v>4480</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14114</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3378</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13741</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7872</v>
      </c>
    </row>
    <row r="15805" spans="1:2" x14ac:dyDescent="0.25">
      <c r="A15805" s="62">
        <v>70131501</v>
      </c>
      <c r="B15805" s="63" t="s">
        <v>5142</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5976</v>
      </c>
    </row>
    <row r="15812" spans="1:2" x14ac:dyDescent="0.25">
      <c r="A15812" s="62">
        <v>70131602</v>
      </c>
      <c r="B15812" s="63" t="s">
        <v>3254</v>
      </c>
    </row>
    <row r="15813" spans="1:2" x14ac:dyDescent="0.25">
      <c r="A15813" s="62">
        <v>70131603</v>
      </c>
      <c r="B15813" s="63" t="s">
        <v>10097</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5555</v>
      </c>
    </row>
    <row r="15830" spans="1:2" x14ac:dyDescent="0.25">
      <c r="A15830" s="62">
        <v>70141507</v>
      </c>
      <c r="B15830" s="63" t="s">
        <v>2397</v>
      </c>
    </row>
    <row r="15831" spans="1:2" x14ac:dyDescent="0.25">
      <c r="A15831" s="62">
        <v>70141508</v>
      </c>
      <c r="B15831" s="63" t="s">
        <v>10909</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6374</v>
      </c>
    </row>
    <row r="15836" spans="1:2" x14ac:dyDescent="0.25">
      <c r="A15836" s="62">
        <v>70141513</v>
      </c>
      <c r="B15836" s="63" t="s">
        <v>10231</v>
      </c>
    </row>
    <row r="15837" spans="1:2" x14ac:dyDescent="0.25">
      <c r="A15837" s="62">
        <v>70141514</v>
      </c>
      <c r="B15837" s="63" t="s">
        <v>4378</v>
      </c>
    </row>
    <row r="15838" spans="1:2" x14ac:dyDescent="0.25">
      <c r="A15838" s="62">
        <v>70141515</v>
      </c>
      <c r="B15838" s="63" t="s">
        <v>7469</v>
      </c>
    </row>
    <row r="15839" spans="1:2" x14ac:dyDescent="0.25">
      <c r="A15839" s="62">
        <v>70141516</v>
      </c>
      <c r="B15839" s="63" t="s">
        <v>2408</v>
      </c>
    </row>
    <row r="15840" spans="1:2" x14ac:dyDescent="0.25">
      <c r="A15840" s="62">
        <v>70141517</v>
      </c>
      <c r="B15840" s="63" t="s">
        <v>10477</v>
      </c>
    </row>
    <row r="15841" spans="1:2" x14ac:dyDescent="0.25">
      <c r="A15841" s="62">
        <v>70141518</v>
      </c>
      <c r="B15841" s="63" t="s">
        <v>5332</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5391</v>
      </c>
    </row>
    <row r="15853" spans="1:2" x14ac:dyDescent="0.25">
      <c r="A15853" s="62">
        <v>70141703</v>
      </c>
      <c r="B15853" s="63" t="s">
        <v>6870</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16483</v>
      </c>
    </row>
    <row r="15860" spans="1:2" x14ac:dyDescent="0.25">
      <c r="A15860" s="62">
        <v>70141710</v>
      </c>
      <c r="B15860" s="63" t="s">
        <v>7869</v>
      </c>
    </row>
    <row r="15861" spans="1:2" x14ac:dyDescent="0.25">
      <c r="A15861" s="62">
        <v>70141801</v>
      </c>
      <c r="B15861" s="63" t="s">
        <v>14084</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7322</v>
      </c>
    </row>
    <row r="15872" spans="1:2" x14ac:dyDescent="0.25">
      <c r="A15872" s="62">
        <v>70142004</v>
      </c>
      <c r="B15872" s="63" t="s">
        <v>13331</v>
      </c>
    </row>
    <row r="15873" spans="1:2" x14ac:dyDescent="0.25">
      <c r="A15873" s="62">
        <v>70142005</v>
      </c>
      <c r="B15873" s="63" t="s">
        <v>13041</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11556</v>
      </c>
    </row>
    <row r="15883" spans="1:2" x14ac:dyDescent="0.25">
      <c r="A15883" s="62">
        <v>70151504</v>
      </c>
      <c r="B15883" s="63" t="s">
        <v>8834</v>
      </c>
    </row>
    <row r="15884" spans="1:2" x14ac:dyDescent="0.25">
      <c r="A15884" s="62">
        <v>70151505</v>
      </c>
      <c r="B15884" s="63" t="s">
        <v>4501</v>
      </c>
    </row>
    <row r="15885" spans="1:2" x14ac:dyDescent="0.25">
      <c r="A15885" s="62">
        <v>70151506</v>
      </c>
      <c r="B15885" s="63" t="s">
        <v>5459</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9753</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3157</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5072</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5613</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4383</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4809</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4794</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15783</v>
      </c>
    </row>
    <row r="15955" spans="1:2" x14ac:dyDescent="0.25">
      <c r="A15955" s="62">
        <v>71101702</v>
      </c>
      <c r="B15955" s="63" t="s">
        <v>13605</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5644</v>
      </c>
    </row>
    <row r="15959" spans="1:2" x14ac:dyDescent="0.25">
      <c r="A15959" s="62">
        <v>71101706</v>
      </c>
      <c r="B15959" s="63" t="s">
        <v>11222</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5527</v>
      </c>
    </row>
    <row r="15977" spans="1:2" x14ac:dyDescent="0.25">
      <c r="A15977" s="62">
        <v>71112015</v>
      </c>
      <c r="B15977" s="63" t="s">
        <v>16498</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12898</v>
      </c>
    </row>
    <row r="15981" spans="1:2" x14ac:dyDescent="0.25">
      <c r="A15981" s="62">
        <v>71112020</v>
      </c>
      <c r="B15981" s="63" t="s">
        <v>13335</v>
      </c>
    </row>
    <row r="15982" spans="1:2" x14ac:dyDescent="0.25">
      <c r="A15982" s="62">
        <v>71112021</v>
      </c>
      <c r="B15982" s="63" t="s">
        <v>5059</v>
      </c>
    </row>
    <row r="15983" spans="1:2" x14ac:dyDescent="0.25">
      <c r="A15983" s="62">
        <v>71112022</v>
      </c>
      <c r="B15983" s="63" t="s">
        <v>7856</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6241</v>
      </c>
    </row>
    <row r="15996" spans="1:2" x14ac:dyDescent="0.25">
      <c r="A15996" s="62">
        <v>71112104</v>
      </c>
      <c r="B15996" s="63" t="s">
        <v>13272</v>
      </c>
    </row>
    <row r="15997" spans="1:2" x14ac:dyDescent="0.25">
      <c r="A15997" s="62">
        <v>71112105</v>
      </c>
      <c r="B15997" s="63" t="s">
        <v>11811</v>
      </c>
    </row>
    <row r="15998" spans="1:2" x14ac:dyDescent="0.25">
      <c r="A15998" s="62">
        <v>71112106</v>
      </c>
      <c r="B15998" s="63" t="s">
        <v>4448</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3942</v>
      </c>
    </row>
    <row r="16002" spans="1:2" x14ac:dyDescent="0.25">
      <c r="A16002" s="62">
        <v>71112110</v>
      </c>
      <c r="B16002" s="63" t="s">
        <v>10754</v>
      </c>
    </row>
    <row r="16003" spans="1:2" x14ac:dyDescent="0.25">
      <c r="A16003" s="62">
        <v>71112111</v>
      </c>
      <c r="B16003" s="63" t="s">
        <v>2520</v>
      </c>
    </row>
    <row r="16004" spans="1:2" x14ac:dyDescent="0.25">
      <c r="A16004" s="62">
        <v>71112112</v>
      </c>
      <c r="B16004" s="63" t="s">
        <v>8497</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5480</v>
      </c>
    </row>
    <row r="16026" spans="1:2" x14ac:dyDescent="0.25">
      <c r="A16026" s="62">
        <v>71112308</v>
      </c>
      <c r="B16026" s="63" t="s">
        <v>13339</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10086</v>
      </c>
    </row>
    <row r="16034" spans="1:2" x14ac:dyDescent="0.25">
      <c r="A16034" s="62">
        <v>71112316</v>
      </c>
      <c r="B16034" s="63" t="s">
        <v>14633</v>
      </c>
    </row>
    <row r="16035" spans="1:2" x14ac:dyDescent="0.25">
      <c r="A16035" s="62">
        <v>71112317</v>
      </c>
      <c r="B16035" s="63" t="s">
        <v>5499</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5291</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15072</v>
      </c>
    </row>
    <row r="16081" spans="1:2" x14ac:dyDescent="0.25">
      <c r="A16081" s="62">
        <v>71121119</v>
      </c>
      <c r="B16081" s="63" t="s">
        <v>3702</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15362</v>
      </c>
    </row>
    <row r="16104" spans="1:2" x14ac:dyDescent="0.25">
      <c r="A16104" s="62">
        <v>71121406</v>
      </c>
      <c r="B16104" s="63" t="s">
        <v>4212</v>
      </c>
    </row>
    <row r="16105" spans="1:2" x14ac:dyDescent="0.25">
      <c r="A16105" s="62">
        <v>71121407</v>
      </c>
      <c r="B16105" s="63" t="s">
        <v>5566</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12098</v>
      </c>
    </row>
    <row r="16111" spans="1:2" x14ac:dyDescent="0.25">
      <c r="A16111" s="62">
        <v>71121506</v>
      </c>
      <c r="B16111" s="63" t="s">
        <v>13595</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5619</v>
      </c>
    </row>
    <row r="16122" spans="1:2" x14ac:dyDescent="0.25">
      <c r="A16122" s="62">
        <v>71121601</v>
      </c>
      <c r="B16122" s="63" t="s">
        <v>5298</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10279</v>
      </c>
    </row>
    <row r="16131" spans="1:2" x14ac:dyDescent="0.25">
      <c r="A16131" s="62">
        <v>71121610</v>
      </c>
      <c r="B16131" s="63" t="s">
        <v>6157</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5572</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8734</v>
      </c>
    </row>
    <row r="16145" spans="1:2" x14ac:dyDescent="0.25">
      <c r="A16145" s="62">
        <v>71121624</v>
      </c>
      <c r="B16145" s="63" t="s">
        <v>2615</v>
      </c>
    </row>
    <row r="16146" spans="1:2" x14ac:dyDescent="0.25">
      <c r="A16146" s="62">
        <v>71121625</v>
      </c>
      <c r="B16146" s="63" t="s">
        <v>7679</v>
      </c>
    </row>
    <row r="16147" spans="1:2" x14ac:dyDescent="0.25">
      <c r="A16147" s="62">
        <v>71121626</v>
      </c>
      <c r="B16147" s="63" t="s">
        <v>4100</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11136</v>
      </c>
    </row>
    <row r="16166" spans="1:2" x14ac:dyDescent="0.25">
      <c r="A16166" s="62">
        <v>71121802</v>
      </c>
      <c r="B16166" s="63" t="s">
        <v>2853</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4259</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14056</v>
      </c>
    </row>
    <row r="16182" spans="1:2" x14ac:dyDescent="0.25">
      <c r="A16182" s="62">
        <v>71122105</v>
      </c>
      <c r="B16182" s="63" t="s">
        <v>3026</v>
      </c>
    </row>
    <row r="16183" spans="1:2" x14ac:dyDescent="0.25">
      <c r="A16183" s="62">
        <v>71122107</v>
      </c>
      <c r="B16183" s="63" t="s">
        <v>6886</v>
      </c>
    </row>
    <row r="16184" spans="1:2" x14ac:dyDescent="0.25">
      <c r="A16184" s="62">
        <v>71122108</v>
      </c>
      <c r="B16184" s="63" t="s">
        <v>3204</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3324</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4578</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18695</v>
      </c>
    </row>
    <row r="16206" spans="1:2" x14ac:dyDescent="0.25">
      <c r="A16206" s="62">
        <v>71122405</v>
      </c>
      <c r="B16206" s="63" t="s">
        <v>8344</v>
      </c>
    </row>
    <row r="16207" spans="1:2" x14ac:dyDescent="0.25">
      <c r="A16207" s="62">
        <v>71122406</v>
      </c>
      <c r="B16207" s="63" t="s">
        <v>14989</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5639</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5029</v>
      </c>
    </row>
    <row r="16239" spans="1:2" x14ac:dyDescent="0.25">
      <c r="A16239" s="62">
        <v>71122802</v>
      </c>
      <c r="B16239" s="63" t="s">
        <v>13645</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10523</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5568</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13412</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14174</v>
      </c>
    </row>
    <row r="16288" spans="1:2" x14ac:dyDescent="0.25">
      <c r="A16288" s="62">
        <v>71131308</v>
      </c>
      <c r="B16288" s="63" t="s">
        <v>2834</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4214</v>
      </c>
    </row>
    <row r="16305" spans="1:2" x14ac:dyDescent="0.25">
      <c r="A16305" s="62">
        <v>71151004</v>
      </c>
      <c r="B16305" s="63" t="s">
        <v>13795</v>
      </c>
    </row>
    <row r="16306" spans="1:2" x14ac:dyDescent="0.25">
      <c r="A16306" s="62">
        <v>71151005</v>
      </c>
      <c r="B16306" s="63" t="s">
        <v>5668</v>
      </c>
    </row>
    <row r="16307" spans="1:2" x14ac:dyDescent="0.25">
      <c r="A16307" s="62">
        <v>71151101</v>
      </c>
      <c r="B16307" s="63" t="s">
        <v>7910</v>
      </c>
    </row>
    <row r="16308" spans="1:2" x14ac:dyDescent="0.25">
      <c r="A16308" s="62">
        <v>71151102</v>
      </c>
      <c r="B16308" s="63" t="s">
        <v>16330</v>
      </c>
    </row>
    <row r="16309" spans="1:2" x14ac:dyDescent="0.25">
      <c r="A16309" s="62">
        <v>71151103</v>
      </c>
      <c r="B16309" s="63" t="s">
        <v>5602</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10806</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14404</v>
      </c>
    </row>
    <row r="16319" spans="1:2" x14ac:dyDescent="0.25">
      <c r="A16319" s="62">
        <v>71151305</v>
      </c>
      <c r="B16319" s="63" t="s">
        <v>7155</v>
      </c>
    </row>
    <row r="16320" spans="1:2" x14ac:dyDescent="0.25">
      <c r="A16320" s="62">
        <v>71151306</v>
      </c>
      <c r="B16320" s="63" t="s">
        <v>4971</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8584</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10366</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15097</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4105</v>
      </c>
    </row>
    <row r="16348" spans="1:2" x14ac:dyDescent="0.25">
      <c r="A16348" s="62">
        <v>71161107</v>
      </c>
      <c r="B16348" s="63" t="s">
        <v>8181</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10474</v>
      </c>
    </row>
    <row r="16357" spans="1:2" x14ac:dyDescent="0.25">
      <c r="A16357" s="62">
        <v>71161206</v>
      </c>
      <c r="B16357" s="63" t="s">
        <v>8157</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6197</v>
      </c>
    </row>
    <row r="16362" spans="1:2" x14ac:dyDescent="0.25">
      <c r="A16362" s="62">
        <v>71161305</v>
      </c>
      <c r="B16362" s="63" t="s">
        <v>5415</v>
      </c>
    </row>
    <row r="16363" spans="1:2" x14ac:dyDescent="0.25">
      <c r="A16363" s="62">
        <v>71161306</v>
      </c>
      <c r="B16363" s="63" t="s">
        <v>12486</v>
      </c>
    </row>
    <row r="16364" spans="1:2" x14ac:dyDescent="0.25">
      <c r="A16364" s="62">
        <v>71161307</v>
      </c>
      <c r="B16364" s="63" t="s">
        <v>4408</v>
      </c>
    </row>
    <row r="16365" spans="1:2" x14ac:dyDescent="0.25">
      <c r="A16365" s="62">
        <v>71161308</v>
      </c>
      <c r="B16365" s="63" t="s">
        <v>16770</v>
      </c>
    </row>
    <row r="16366" spans="1:2" x14ac:dyDescent="0.25">
      <c r="A16366" s="62">
        <v>71161402</v>
      </c>
      <c r="B16366" s="63" t="s">
        <v>5157</v>
      </c>
    </row>
    <row r="16367" spans="1:2" x14ac:dyDescent="0.25">
      <c r="A16367" s="62">
        <v>71161403</v>
      </c>
      <c r="B16367" s="63" t="s">
        <v>13173</v>
      </c>
    </row>
    <row r="16368" spans="1:2" x14ac:dyDescent="0.25">
      <c r="A16368" s="62">
        <v>71161405</v>
      </c>
      <c r="B16368" s="63" t="s">
        <v>8510</v>
      </c>
    </row>
    <row r="16369" spans="1:2" x14ac:dyDescent="0.25">
      <c r="A16369" s="62">
        <v>71161407</v>
      </c>
      <c r="B16369" s="63" t="s">
        <v>5317</v>
      </c>
    </row>
    <row r="16370" spans="1:2" x14ac:dyDescent="0.25">
      <c r="A16370" s="62">
        <v>71161408</v>
      </c>
      <c r="B16370" s="63" t="s">
        <v>10700</v>
      </c>
    </row>
    <row r="16371" spans="1:2" x14ac:dyDescent="0.25">
      <c r="A16371" s="62">
        <v>71161409</v>
      </c>
      <c r="B16371" s="63" t="s">
        <v>15284</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13010</v>
      </c>
    </row>
    <row r="16383" spans="1:2" x14ac:dyDescent="0.25">
      <c r="A16383" s="62">
        <v>72101503</v>
      </c>
      <c r="B16383" s="63" t="s">
        <v>4679</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6111</v>
      </c>
    </row>
    <row r="16389" spans="1:2" x14ac:dyDescent="0.25">
      <c r="A16389" s="62">
        <v>72101603</v>
      </c>
      <c r="B16389" s="63" t="s">
        <v>5164</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13691</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5179</v>
      </c>
    </row>
    <row r="16415" spans="1:2" x14ac:dyDescent="0.25">
      <c r="A16415" s="62">
        <v>72102106</v>
      </c>
      <c r="B16415" s="63" t="s">
        <v>9486</v>
      </c>
    </row>
    <row r="16416" spans="1:2" x14ac:dyDescent="0.25">
      <c r="A16416" s="62">
        <v>72102201</v>
      </c>
      <c r="B16416" s="63" t="s">
        <v>3961</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5586</v>
      </c>
    </row>
    <row r="16420" spans="1:2" x14ac:dyDescent="0.25">
      <c r="A16420" s="62">
        <v>72102205</v>
      </c>
      <c r="B16420" s="63" t="s">
        <v>3911</v>
      </c>
    </row>
    <row r="16421" spans="1:2" x14ac:dyDescent="0.25">
      <c r="A16421" s="62">
        <v>72102206</v>
      </c>
      <c r="B16421" s="63" t="s">
        <v>8262</v>
      </c>
    </row>
    <row r="16422" spans="1:2" x14ac:dyDescent="0.25">
      <c r="A16422" s="62">
        <v>72102207</v>
      </c>
      <c r="B16422" s="63" t="s">
        <v>10672</v>
      </c>
    </row>
    <row r="16423" spans="1:2" x14ac:dyDescent="0.25">
      <c r="A16423" s="62">
        <v>72102208</v>
      </c>
      <c r="B16423" s="63" t="s">
        <v>8604</v>
      </c>
    </row>
    <row r="16424" spans="1:2" x14ac:dyDescent="0.25">
      <c r="A16424" s="62">
        <v>72102209</v>
      </c>
      <c r="B16424" s="63" t="s">
        <v>9870</v>
      </c>
    </row>
    <row r="16425" spans="1:2" x14ac:dyDescent="0.25">
      <c r="A16425" s="62">
        <v>72102301</v>
      </c>
      <c r="B16425" s="63" t="s">
        <v>2678</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4406</v>
      </c>
    </row>
    <row r="16445" spans="1:2" x14ac:dyDescent="0.25">
      <c r="A16445" s="62">
        <v>72102701</v>
      </c>
      <c r="B16445" s="63" t="s">
        <v>12897</v>
      </c>
    </row>
    <row r="16446" spans="1:2" x14ac:dyDescent="0.25">
      <c r="A16446" s="62">
        <v>72102702</v>
      </c>
      <c r="B16446" s="63" t="s">
        <v>14293</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7357</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13899</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5608</v>
      </c>
    </row>
    <row r="16530" spans="1:2" x14ac:dyDescent="0.25">
      <c r="A16530" s="62">
        <v>73131503</v>
      </c>
      <c r="B16530" s="63" t="s">
        <v>13734</v>
      </c>
    </row>
    <row r="16531" spans="1:2" x14ac:dyDescent="0.25">
      <c r="A16531" s="62">
        <v>73131504</v>
      </c>
      <c r="B16531" s="63" t="s">
        <v>4252</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4907</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10113</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9988</v>
      </c>
    </row>
    <row r="16556" spans="1:2" x14ac:dyDescent="0.25">
      <c r="A16556" s="62">
        <v>73141501</v>
      </c>
      <c r="B16556" s="63" t="s">
        <v>2404</v>
      </c>
    </row>
    <row r="16557" spans="1:2" x14ac:dyDescent="0.25">
      <c r="A16557" s="62">
        <v>73141502</v>
      </c>
      <c r="B16557" s="63" t="s">
        <v>9793</v>
      </c>
    </row>
    <row r="16558" spans="1:2" x14ac:dyDescent="0.25">
      <c r="A16558" s="62">
        <v>73141503</v>
      </c>
      <c r="B16558" s="63" t="s">
        <v>7556</v>
      </c>
    </row>
    <row r="16559" spans="1:2" x14ac:dyDescent="0.25">
      <c r="A16559" s="62">
        <v>73141504</v>
      </c>
      <c r="B16559" s="63" t="s">
        <v>2510</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14551</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5229</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3631</v>
      </c>
    </row>
    <row r="16582" spans="1:2" x14ac:dyDescent="0.25">
      <c r="A16582" s="62">
        <v>73151502</v>
      </c>
      <c r="B16582" s="63" t="s">
        <v>6186</v>
      </c>
    </row>
    <row r="16583" spans="1:2" x14ac:dyDescent="0.25">
      <c r="A16583" s="62">
        <v>73151601</v>
      </c>
      <c r="B16583" s="63" t="s">
        <v>15694</v>
      </c>
    </row>
    <row r="16584" spans="1:2" x14ac:dyDescent="0.25">
      <c r="A16584" s="62">
        <v>73151602</v>
      </c>
      <c r="B16584" s="63" t="s">
        <v>5518</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5406</v>
      </c>
    </row>
    <row r="16596" spans="1:2" x14ac:dyDescent="0.25">
      <c r="A16596" s="62">
        <v>73151804</v>
      </c>
      <c r="B16596" s="63" t="s">
        <v>5751</v>
      </c>
    </row>
    <row r="16597" spans="1:2" x14ac:dyDescent="0.25">
      <c r="A16597" s="62">
        <v>73151805</v>
      </c>
      <c r="B16597" s="63" t="s">
        <v>15998</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13482</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10588</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5346</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10571</v>
      </c>
    </row>
    <row r="16634" spans="1:2" x14ac:dyDescent="0.25">
      <c r="A16634" s="62">
        <v>73161605</v>
      </c>
      <c r="B16634" s="63" t="s">
        <v>14986</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14813</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9029</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3872</v>
      </c>
    </row>
    <row r="16657" spans="1:2" x14ac:dyDescent="0.25">
      <c r="A16657" s="62">
        <v>73181005</v>
      </c>
      <c r="B16657" s="63" t="s">
        <v>7555</v>
      </c>
    </row>
    <row r="16658" spans="1:2" x14ac:dyDescent="0.25">
      <c r="A16658" s="62">
        <v>73181006</v>
      </c>
      <c r="B16658" s="63" t="s">
        <v>14352</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8418</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6103</v>
      </c>
    </row>
    <row r="16672" spans="1:2" x14ac:dyDescent="0.25">
      <c r="A16672" s="62">
        <v>73181020</v>
      </c>
      <c r="B16672" s="63" t="s">
        <v>11532</v>
      </c>
    </row>
    <row r="16673" spans="1:2" x14ac:dyDescent="0.25">
      <c r="A16673" s="62">
        <v>73181021</v>
      </c>
      <c r="B16673" s="63" t="s">
        <v>4431</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5584</v>
      </c>
    </row>
    <row r="16678" spans="1:2" x14ac:dyDescent="0.25">
      <c r="A16678" s="62">
        <v>73181103</v>
      </c>
      <c r="B16678" s="63" t="s">
        <v>4312</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5342</v>
      </c>
    </row>
    <row r="16685" spans="1:2" x14ac:dyDescent="0.25">
      <c r="A16685" s="62">
        <v>73181204</v>
      </c>
      <c r="B16685" s="63" t="s">
        <v>17224</v>
      </c>
    </row>
    <row r="16686" spans="1:2" x14ac:dyDescent="0.25">
      <c r="A16686" s="62">
        <v>73181205</v>
      </c>
      <c r="B16686" s="63" t="s">
        <v>5328</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13214</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3390</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11339</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13933</v>
      </c>
    </row>
    <row r="16715" spans="1:2" x14ac:dyDescent="0.25">
      <c r="A16715" s="62">
        <v>76111702</v>
      </c>
      <c r="B16715" s="63" t="s">
        <v>5521</v>
      </c>
    </row>
    <row r="16716" spans="1:2" x14ac:dyDescent="0.25">
      <c r="A16716" s="62">
        <v>76111801</v>
      </c>
      <c r="B16716" s="63" t="s">
        <v>13710</v>
      </c>
    </row>
    <row r="16717" spans="1:2" x14ac:dyDescent="0.25">
      <c r="A16717" s="62">
        <v>76121501</v>
      </c>
      <c r="B16717" s="63" t="s">
        <v>7106</v>
      </c>
    </row>
    <row r="16718" spans="1:2" x14ac:dyDescent="0.25">
      <c r="A16718" s="62">
        <v>76121502</v>
      </c>
      <c r="B16718" s="63" t="s">
        <v>3095</v>
      </c>
    </row>
    <row r="16719" spans="1:2" x14ac:dyDescent="0.25">
      <c r="A16719" s="62">
        <v>76121503</v>
      </c>
      <c r="B16719" s="63" t="s">
        <v>10536</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13435</v>
      </c>
    </row>
    <row r="16723" spans="1:2" x14ac:dyDescent="0.25">
      <c r="A16723" s="62">
        <v>76121604</v>
      </c>
      <c r="B16723" s="63" t="s">
        <v>4365</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15173</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7588</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4943</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14106</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3762</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13879</v>
      </c>
    </row>
    <row r="16759" spans="1:2" x14ac:dyDescent="0.25">
      <c r="A16759" s="62">
        <v>77101901</v>
      </c>
      <c r="B16759" s="63" t="s">
        <v>9172</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14805</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5634</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6722</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5241</v>
      </c>
    </row>
    <row r="16830" spans="1:2" x14ac:dyDescent="0.25">
      <c r="A16830" s="62">
        <v>78101802</v>
      </c>
      <c r="B16830" s="63" t="s">
        <v>13809</v>
      </c>
    </row>
    <row r="16831" spans="1:2" x14ac:dyDescent="0.25">
      <c r="A16831" s="62">
        <v>78101803</v>
      </c>
      <c r="B16831" s="63" t="s">
        <v>9886</v>
      </c>
    </row>
    <row r="16832" spans="1:2" x14ac:dyDescent="0.25">
      <c r="A16832" s="62">
        <v>78101804</v>
      </c>
      <c r="B16832" s="63" t="s">
        <v>4301</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15374</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3709</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10943</v>
      </c>
    </row>
    <row r="16854" spans="1:2" x14ac:dyDescent="0.25">
      <c r="A16854" s="62">
        <v>78111701</v>
      </c>
      <c r="B16854" s="63" t="s">
        <v>4648</v>
      </c>
    </row>
    <row r="16855" spans="1:2" x14ac:dyDescent="0.25">
      <c r="A16855" s="62">
        <v>78111702</v>
      </c>
      <c r="B16855" s="63" t="s">
        <v>5526</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14003</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5430</v>
      </c>
    </row>
    <row r="16868" spans="1:2" x14ac:dyDescent="0.25">
      <c r="A16868" s="62">
        <v>78131501</v>
      </c>
      <c r="B16868" s="63" t="s">
        <v>13401</v>
      </c>
    </row>
    <row r="16869" spans="1:2" x14ac:dyDescent="0.25">
      <c r="A16869" s="62">
        <v>78131502</v>
      </c>
      <c r="B16869" s="63" t="s">
        <v>4174</v>
      </c>
    </row>
    <row r="16870" spans="1:2" x14ac:dyDescent="0.25">
      <c r="A16870" s="62">
        <v>78131601</v>
      </c>
      <c r="B16870" s="63" t="s">
        <v>7381</v>
      </c>
    </row>
    <row r="16871" spans="1:2" x14ac:dyDescent="0.25">
      <c r="A16871" s="62">
        <v>78131602</v>
      </c>
      <c r="B16871" s="63" t="s">
        <v>13951</v>
      </c>
    </row>
    <row r="16872" spans="1:2" x14ac:dyDescent="0.25">
      <c r="A16872" s="62">
        <v>78131603</v>
      </c>
      <c r="B16872" s="63" t="s">
        <v>8484</v>
      </c>
    </row>
    <row r="16873" spans="1:2" x14ac:dyDescent="0.25">
      <c r="A16873" s="62">
        <v>78131701</v>
      </c>
      <c r="B16873" s="63" t="s">
        <v>13530</v>
      </c>
    </row>
    <row r="16874" spans="1:2" x14ac:dyDescent="0.25">
      <c r="A16874" s="62">
        <v>78131801</v>
      </c>
      <c r="B16874" s="63" t="s">
        <v>3402</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8824</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15676</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8971</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3395</v>
      </c>
    </row>
    <row r="16939" spans="1:2" x14ac:dyDescent="0.25">
      <c r="A16939" s="62">
        <v>80111614</v>
      </c>
      <c r="B16939" s="63" t="s">
        <v>5380</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14214</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5664</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8668</v>
      </c>
    </row>
    <row r="16961" spans="1:2" x14ac:dyDescent="0.25">
      <c r="A16961" s="62">
        <v>80111801</v>
      </c>
      <c r="B16961" s="63" t="s">
        <v>4330</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5626</v>
      </c>
    </row>
    <row r="16965" spans="1:2" x14ac:dyDescent="0.25">
      <c r="A16965" s="62">
        <v>80121601</v>
      </c>
      <c r="B16965" s="63" t="s">
        <v>12118</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15218</v>
      </c>
    </row>
    <row r="16988" spans="1:2" x14ac:dyDescent="0.25">
      <c r="A16988" s="62">
        <v>80131502</v>
      </c>
      <c r="B16988" s="63" t="s">
        <v>5094</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14643</v>
      </c>
    </row>
    <row r="16992" spans="1:2" x14ac:dyDescent="0.25">
      <c r="A16992" s="62">
        <v>80131603</v>
      </c>
      <c r="B16992" s="63" t="s">
        <v>3239</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9159</v>
      </c>
    </row>
    <row r="17005" spans="1:2" x14ac:dyDescent="0.25">
      <c r="A17005" s="62">
        <v>80141505</v>
      </c>
      <c r="B17005" s="63" t="s">
        <v>8151</v>
      </c>
    </row>
    <row r="17006" spans="1:2" x14ac:dyDescent="0.25">
      <c r="A17006" s="62">
        <v>80141506</v>
      </c>
      <c r="B17006" s="63" t="s">
        <v>3610</v>
      </c>
    </row>
    <row r="17007" spans="1:2" x14ac:dyDescent="0.25">
      <c r="A17007" s="62">
        <v>80141507</v>
      </c>
      <c r="B17007" s="63" t="s">
        <v>10046</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9001</v>
      </c>
    </row>
    <row r="17011" spans="1:2" x14ac:dyDescent="0.25">
      <c r="A17011" s="62">
        <v>80141511</v>
      </c>
      <c r="B17011" s="63" t="s">
        <v>4239</v>
      </c>
    </row>
    <row r="17012" spans="1:2" x14ac:dyDescent="0.25">
      <c r="A17012" s="62">
        <v>80141512</v>
      </c>
      <c r="B17012" s="63" t="s">
        <v>9994</v>
      </c>
    </row>
    <row r="17013" spans="1:2" x14ac:dyDescent="0.25">
      <c r="A17013" s="62">
        <v>80141513</v>
      </c>
      <c r="B17013" s="63" t="s">
        <v>5318</v>
      </c>
    </row>
    <row r="17014" spans="1:2" x14ac:dyDescent="0.25">
      <c r="A17014" s="62">
        <v>80141514</v>
      </c>
      <c r="B17014" s="63" t="s">
        <v>15883</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3180</v>
      </c>
    </row>
    <row r="17030" spans="1:2" x14ac:dyDescent="0.25">
      <c r="A17030" s="62">
        <v>80141617</v>
      </c>
      <c r="B17030" s="63" t="s">
        <v>10800</v>
      </c>
    </row>
    <row r="17031" spans="1:2" x14ac:dyDescent="0.25">
      <c r="A17031" s="62">
        <v>80141618</v>
      </c>
      <c r="B17031" s="63" t="s">
        <v>3043</v>
      </c>
    </row>
    <row r="17032" spans="1:2" x14ac:dyDescent="0.25">
      <c r="A17032" s="62">
        <v>80141619</v>
      </c>
      <c r="B17032" s="63" t="s">
        <v>10673</v>
      </c>
    </row>
    <row r="17033" spans="1:2" x14ac:dyDescent="0.25">
      <c r="A17033" s="62">
        <v>80141620</v>
      </c>
      <c r="B17033" s="63" t="s">
        <v>13468</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7914</v>
      </c>
    </row>
    <row r="17065" spans="1:2" x14ac:dyDescent="0.25">
      <c r="A17065" s="62">
        <v>80161602</v>
      </c>
      <c r="B17065" s="63" t="s">
        <v>16229</v>
      </c>
    </row>
    <row r="17066" spans="1:2" x14ac:dyDescent="0.25">
      <c r="A17066" s="62">
        <v>80161603</v>
      </c>
      <c r="B17066" s="63" t="s">
        <v>15248</v>
      </c>
    </row>
    <row r="17067" spans="1:2" x14ac:dyDescent="0.25">
      <c r="A17067" s="62">
        <v>81101501</v>
      </c>
      <c r="B17067" s="63" t="s">
        <v>4147</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14993</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5826</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5893</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6283</v>
      </c>
    </row>
    <row r="17126" spans="1:2" x14ac:dyDescent="0.25">
      <c r="A17126" s="62">
        <v>81111804</v>
      </c>
      <c r="B17126" s="63" t="s">
        <v>9244</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4766</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13747</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5226</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4746</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3265</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5680</v>
      </c>
    </row>
    <row r="17188" spans="1:2" x14ac:dyDescent="0.25">
      <c r="A17188" s="62">
        <v>81141703</v>
      </c>
      <c r="B17188" s="63" t="s">
        <v>6319</v>
      </c>
    </row>
    <row r="17189" spans="1:2" x14ac:dyDescent="0.25">
      <c r="A17189" s="62">
        <v>81141704</v>
      </c>
      <c r="B17189" s="63" t="s">
        <v>10557</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5389</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4751</v>
      </c>
    </row>
    <row r="17202" spans="1:2" x14ac:dyDescent="0.25">
      <c r="A17202" s="62">
        <v>81151603</v>
      </c>
      <c r="B17202" s="63" t="s">
        <v>9909</v>
      </c>
    </row>
    <row r="17203" spans="1:2" x14ac:dyDescent="0.25">
      <c r="A17203" s="62">
        <v>81151604</v>
      </c>
      <c r="B17203" s="63" t="s">
        <v>3848</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7973</v>
      </c>
    </row>
    <row r="17213" spans="1:2" x14ac:dyDescent="0.25">
      <c r="A17213" s="62">
        <v>81151805</v>
      </c>
      <c r="B17213" s="63" t="s">
        <v>5470</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5496</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14436</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4461</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4080</v>
      </c>
    </row>
    <row r="17244" spans="1:2" x14ac:dyDescent="0.25">
      <c r="A17244" s="62">
        <v>82111603</v>
      </c>
      <c r="B17244" s="63" t="s">
        <v>9961</v>
      </c>
    </row>
    <row r="17245" spans="1:2" x14ac:dyDescent="0.25">
      <c r="A17245" s="62">
        <v>82111604</v>
      </c>
      <c r="B17245" s="63" t="s">
        <v>13541</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6012</v>
      </c>
    </row>
    <row r="17292" spans="1:2" x14ac:dyDescent="0.25">
      <c r="A17292" s="62">
        <v>82131603</v>
      </c>
      <c r="B17292" s="63" t="s">
        <v>13806</v>
      </c>
    </row>
    <row r="17293" spans="1:2" x14ac:dyDescent="0.25">
      <c r="A17293" s="62">
        <v>82131604</v>
      </c>
      <c r="B17293" s="63" t="s">
        <v>2657</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10428</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2463</v>
      </c>
    </row>
    <row r="17306" spans="1:2" x14ac:dyDescent="0.25">
      <c r="A17306" s="62">
        <v>82151504</v>
      </c>
      <c r="B17306" s="63" t="s">
        <v>9253</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15524</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8816</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6230</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13992</v>
      </c>
    </row>
    <row r="17340" spans="1:2" x14ac:dyDescent="0.25">
      <c r="A17340" s="62">
        <v>83101805</v>
      </c>
      <c r="B17340" s="63" t="s">
        <v>9623</v>
      </c>
    </row>
    <row r="17341" spans="1:2" x14ac:dyDescent="0.25">
      <c r="A17341" s="62">
        <v>83101806</v>
      </c>
      <c r="B17341" s="63" t="s">
        <v>6095</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14759</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13494</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8104</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8077</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4838</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5215</v>
      </c>
    </row>
    <row r="17369" spans="1:2" x14ac:dyDescent="0.25">
      <c r="A17369" s="62">
        <v>83111804</v>
      </c>
      <c r="B17369" s="63" t="s">
        <v>13234</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7560</v>
      </c>
    </row>
    <row r="17377" spans="1:2" x14ac:dyDescent="0.25">
      <c r="A17377" s="62">
        <v>83112203</v>
      </c>
      <c r="B17377" s="63" t="s">
        <v>3822</v>
      </c>
    </row>
    <row r="17378" spans="1:2" x14ac:dyDescent="0.25">
      <c r="A17378" s="62">
        <v>83112204</v>
      </c>
      <c r="B17378" s="63" t="s">
        <v>5396</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3901</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5035</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4034</v>
      </c>
    </row>
    <row r="17403" spans="1:2" x14ac:dyDescent="0.25">
      <c r="A17403" s="62">
        <v>83121504</v>
      </c>
      <c r="B17403" s="63" t="s">
        <v>8258</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3492</v>
      </c>
    </row>
    <row r="17439" spans="1:2" x14ac:dyDescent="0.25">
      <c r="A17439" s="62">
        <v>84111801</v>
      </c>
      <c r="B17439" s="63" t="s">
        <v>8520</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8115</v>
      </c>
    </row>
    <row r="17444" spans="1:2" x14ac:dyDescent="0.25">
      <c r="A17444" s="62">
        <v>84121504</v>
      </c>
      <c r="B17444" s="63" t="s">
        <v>5349</v>
      </c>
    </row>
    <row r="17445" spans="1:2" x14ac:dyDescent="0.25">
      <c r="A17445" s="62">
        <v>84121601</v>
      </c>
      <c r="B17445" s="63" t="s">
        <v>14181</v>
      </c>
    </row>
    <row r="17446" spans="1:2" x14ac:dyDescent="0.25">
      <c r="A17446" s="62">
        <v>84121602</v>
      </c>
      <c r="B17446" s="63" t="s">
        <v>7951</v>
      </c>
    </row>
    <row r="17447" spans="1:2" x14ac:dyDescent="0.25">
      <c r="A17447" s="62">
        <v>84121603</v>
      </c>
      <c r="B17447" s="63" t="s">
        <v>16824</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12454</v>
      </c>
    </row>
    <row r="17455" spans="1:2" x14ac:dyDescent="0.25">
      <c r="A17455" s="62">
        <v>84121704</v>
      </c>
      <c r="B17455" s="63" t="s">
        <v>3645</v>
      </c>
    </row>
    <row r="17456" spans="1:2" x14ac:dyDescent="0.25">
      <c r="A17456" s="62">
        <v>84121705</v>
      </c>
      <c r="B17456" s="63" t="s">
        <v>14682</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10980</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15627</v>
      </c>
    </row>
    <row r="17469" spans="1:2" x14ac:dyDescent="0.25">
      <c r="A17469" s="62">
        <v>84131503</v>
      </c>
      <c r="B17469" s="63" t="s">
        <v>10391</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7625</v>
      </c>
    </row>
    <row r="17481" spans="1:2" x14ac:dyDescent="0.25">
      <c r="A17481" s="62">
        <v>84131515</v>
      </c>
      <c r="B17481" s="63" t="s">
        <v>16276</v>
      </c>
    </row>
    <row r="17482" spans="1:2" x14ac:dyDescent="0.25">
      <c r="A17482" s="62">
        <v>84131516</v>
      </c>
      <c r="B17482" s="63" t="s">
        <v>4015</v>
      </c>
    </row>
    <row r="17483" spans="1:2" x14ac:dyDescent="0.25">
      <c r="A17483" s="62">
        <v>84131517</v>
      </c>
      <c r="B17483" s="63" t="s">
        <v>14921</v>
      </c>
    </row>
    <row r="17484" spans="1:2" x14ac:dyDescent="0.25">
      <c r="A17484" s="62">
        <v>84131601</v>
      </c>
      <c r="B17484" s="63" t="s">
        <v>8392</v>
      </c>
    </row>
    <row r="17485" spans="1:2" x14ac:dyDescent="0.25">
      <c r="A17485" s="62">
        <v>84131602</v>
      </c>
      <c r="B17485" s="63" t="s">
        <v>8954</v>
      </c>
    </row>
    <row r="17486" spans="1:2" x14ac:dyDescent="0.25">
      <c r="A17486" s="62">
        <v>84131603</v>
      </c>
      <c r="B17486" s="63" t="s">
        <v>13663</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4756</v>
      </c>
    </row>
    <row r="17495" spans="1:2" x14ac:dyDescent="0.25">
      <c r="A17495" s="62">
        <v>84131702</v>
      </c>
      <c r="B17495" s="63" t="s">
        <v>10669</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4366</v>
      </c>
    </row>
    <row r="17503" spans="1:2" x14ac:dyDescent="0.25">
      <c r="A17503" s="62">
        <v>84141701</v>
      </c>
      <c r="B17503" s="63" t="s">
        <v>15211</v>
      </c>
    </row>
    <row r="17504" spans="1:2" x14ac:dyDescent="0.25">
      <c r="A17504" s="62">
        <v>84141702</v>
      </c>
      <c r="B17504" s="63" t="s">
        <v>4062</v>
      </c>
    </row>
    <row r="17505" spans="1:2" x14ac:dyDescent="0.25">
      <c r="A17505" s="62">
        <v>85101501</v>
      </c>
      <c r="B17505" s="63" t="s">
        <v>5616</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8887</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5418</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10627</v>
      </c>
    </row>
    <row r="17537" spans="1:2" x14ac:dyDescent="0.25">
      <c r="A17537" s="62">
        <v>85111512</v>
      </c>
      <c r="B17537" s="63" t="s">
        <v>14471</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9821</v>
      </c>
    </row>
    <row r="17550" spans="1:2" x14ac:dyDescent="0.25">
      <c r="A17550" s="62">
        <v>85111611</v>
      </c>
      <c r="B17550" s="63" t="s">
        <v>16023</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6054</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15042</v>
      </c>
    </row>
    <row r="17563" spans="1:2" x14ac:dyDescent="0.25">
      <c r="A17563" s="62">
        <v>85121503</v>
      </c>
      <c r="B17563" s="63" t="s">
        <v>8953</v>
      </c>
    </row>
    <row r="17564" spans="1:2" x14ac:dyDescent="0.25">
      <c r="A17564" s="62">
        <v>85121504</v>
      </c>
      <c r="B17564" s="63" t="s">
        <v>8487</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5620</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4853</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14286</v>
      </c>
    </row>
    <row r="17600" spans="1:2" x14ac:dyDescent="0.25">
      <c r="A17600" s="62">
        <v>85122004</v>
      </c>
      <c r="B17600" s="63" t="s">
        <v>8171</v>
      </c>
    </row>
    <row r="17601" spans="1:2" x14ac:dyDescent="0.25">
      <c r="A17601" s="62">
        <v>85122005</v>
      </c>
      <c r="B17601" s="63" t="s">
        <v>4430</v>
      </c>
    </row>
    <row r="17602" spans="1:2" x14ac:dyDescent="0.25">
      <c r="A17602" s="62">
        <v>85122101</v>
      </c>
      <c r="B17602" s="63" t="s">
        <v>7925</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15075</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13965</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4070</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6516</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2244</v>
      </c>
    </row>
    <row r="17641" spans="1:2" x14ac:dyDescent="0.25">
      <c r="A17641" s="62">
        <v>85141701</v>
      </c>
      <c r="B17641" s="63" t="s">
        <v>10147</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14985</v>
      </c>
    </row>
    <row r="17646" spans="1:2" x14ac:dyDescent="0.25">
      <c r="A17646" s="62">
        <v>85151504</v>
      </c>
      <c r="B17646" s="63" t="s">
        <v>15466</v>
      </c>
    </row>
    <row r="17647" spans="1:2" x14ac:dyDescent="0.25">
      <c r="A17647" s="62">
        <v>85151505</v>
      </c>
      <c r="B17647" s="63" t="s">
        <v>9794</v>
      </c>
    </row>
    <row r="17648" spans="1:2" x14ac:dyDescent="0.25">
      <c r="A17648" s="62">
        <v>85151506</v>
      </c>
      <c r="B17648" s="63" t="s">
        <v>15372</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4337</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13920</v>
      </c>
    </row>
    <row r="17672" spans="1:2" x14ac:dyDescent="0.25">
      <c r="A17672" s="62">
        <v>86101509</v>
      </c>
      <c r="B17672" s="63" t="s">
        <v>9328</v>
      </c>
    </row>
    <row r="17673" spans="1:2" x14ac:dyDescent="0.25">
      <c r="A17673" s="62">
        <v>86101601</v>
      </c>
      <c r="B17673" s="63" t="s">
        <v>4704</v>
      </c>
    </row>
    <row r="17674" spans="1:2" x14ac:dyDescent="0.25">
      <c r="A17674" s="62">
        <v>86101602</v>
      </c>
      <c r="B17674" s="63" t="s">
        <v>9203</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6098</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5370</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5490</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16215</v>
      </c>
    </row>
    <row r="17699" spans="1:2" x14ac:dyDescent="0.25">
      <c r="A17699" s="62">
        <v>86101801</v>
      </c>
      <c r="B17699" s="63" t="s">
        <v>9511</v>
      </c>
    </row>
    <row r="17700" spans="1:2" x14ac:dyDescent="0.25">
      <c r="A17700" s="62">
        <v>86101802</v>
      </c>
      <c r="B17700" s="63" t="s">
        <v>7938</v>
      </c>
    </row>
    <row r="17701" spans="1:2" x14ac:dyDescent="0.25">
      <c r="A17701" s="62">
        <v>86101803</v>
      </c>
      <c r="B17701" s="63" t="s">
        <v>10283</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4623</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8145</v>
      </c>
    </row>
    <row r="17714" spans="1:2" x14ac:dyDescent="0.25">
      <c r="A17714" s="62">
        <v>86111602</v>
      </c>
      <c r="B17714" s="63" t="s">
        <v>14327</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2635</v>
      </c>
    </row>
    <row r="17726" spans="1:2" x14ac:dyDescent="0.25">
      <c r="A17726" s="62">
        <v>86121602</v>
      </c>
      <c r="B17726" s="63" t="s">
        <v>10029</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15786</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6818</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6195</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3744</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4560</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3308</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8681</v>
      </c>
    </row>
    <row r="17771" spans="1:2" x14ac:dyDescent="0.25">
      <c r="A17771" s="62">
        <v>90101802</v>
      </c>
      <c r="B17771" s="63" t="s">
        <v>5504</v>
      </c>
    </row>
    <row r="17772" spans="1:2" x14ac:dyDescent="0.25">
      <c r="A17772" s="62">
        <v>90111501</v>
      </c>
      <c r="B17772" s="63" t="s">
        <v>10388</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14277</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9576</v>
      </c>
    </row>
    <row r="17782" spans="1:2" x14ac:dyDescent="0.25">
      <c r="A17782" s="62">
        <v>90111703</v>
      </c>
      <c r="B17782" s="63" t="s">
        <v>14995</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12107</v>
      </c>
    </row>
    <row r="17790" spans="1:2" x14ac:dyDescent="0.25">
      <c r="A17790" s="62">
        <v>90121602</v>
      </c>
      <c r="B17790" s="63" t="s">
        <v>4822</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6261</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4568</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15803</v>
      </c>
    </row>
    <row r="17811" spans="1:2" x14ac:dyDescent="0.25">
      <c r="A17811" s="62">
        <v>90151601</v>
      </c>
      <c r="B17811" s="63" t="s">
        <v>8827</v>
      </c>
    </row>
    <row r="17812" spans="1:2" x14ac:dyDescent="0.25">
      <c r="A17812" s="62">
        <v>90151602</v>
      </c>
      <c r="B17812" s="63" t="s">
        <v>15752</v>
      </c>
    </row>
    <row r="17813" spans="1:2" x14ac:dyDescent="0.25">
      <c r="A17813" s="62">
        <v>90151603</v>
      </c>
      <c r="B17813" s="63" t="s">
        <v>8880</v>
      </c>
    </row>
    <row r="17814" spans="1:2" x14ac:dyDescent="0.25">
      <c r="A17814" s="62">
        <v>90151701</v>
      </c>
      <c r="B17814" s="63" t="s">
        <v>4681</v>
      </c>
    </row>
    <row r="17815" spans="1:2" x14ac:dyDescent="0.25">
      <c r="A17815" s="62">
        <v>90151702</v>
      </c>
      <c r="B17815" s="63" t="s">
        <v>9833</v>
      </c>
    </row>
    <row r="17816" spans="1:2" x14ac:dyDescent="0.25">
      <c r="A17816" s="62">
        <v>90151703</v>
      </c>
      <c r="B17816" s="63" t="s">
        <v>8354</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10828</v>
      </c>
    </row>
    <row r="17824" spans="1:2" x14ac:dyDescent="0.25">
      <c r="A17824" s="62">
        <v>90152002</v>
      </c>
      <c r="B17824" s="63" t="s">
        <v>7806</v>
      </c>
    </row>
    <row r="17825" spans="1:2" x14ac:dyDescent="0.25">
      <c r="A17825" s="62">
        <v>90152101</v>
      </c>
      <c r="B17825" s="63" t="s">
        <v>5311</v>
      </c>
    </row>
    <row r="17826" spans="1:2" x14ac:dyDescent="0.25">
      <c r="A17826" s="62">
        <v>91101501</v>
      </c>
      <c r="B17826" s="63" t="s">
        <v>9373</v>
      </c>
    </row>
    <row r="17827" spans="1:2" x14ac:dyDescent="0.25">
      <c r="A17827" s="62">
        <v>91101502</v>
      </c>
      <c r="B17827" s="63" t="s">
        <v>4862</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5070</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14075</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7591</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3418</v>
      </c>
    </row>
    <row r="17870" spans="1:2" x14ac:dyDescent="0.25">
      <c r="A17870" s="62">
        <v>92101701</v>
      </c>
      <c r="B17870" s="63" t="s">
        <v>7256</v>
      </c>
    </row>
    <row r="17871" spans="1:2" x14ac:dyDescent="0.25">
      <c r="A17871" s="62">
        <v>92101702</v>
      </c>
      <c r="B17871" s="63" t="s">
        <v>18256</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3104</v>
      </c>
    </row>
    <row r="17883" spans="1:2" x14ac:dyDescent="0.25">
      <c r="A17883" s="62">
        <v>92111501</v>
      </c>
      <c r="B17883" s="63" t="s">
        <v>7271</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18164</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7878</v>
      </c>
    </row>
    <row r="17904" spans="1:2" x14ac:dyDescent="0.25">
      <c r="A17904" s="62">
        <v>92111801</v>
      </c>
      <c r="B17904" s="63" t="s">
        <v>13378</v>
      </c>
    </row>
    <row r="17905" spans="1:2" x14ac:dyDescent="0.25">
      <c r="A17905" s="62">
        <v>92111802</v>
      </c>
      <c r="B17905" s="63" t="s">
        <v>4068</v>
      </c>
    </row>
    <row r="17906" spans="1:2" x14ac:dyDescent="0.25">
      <c r="A17906" s="62">
        <v>92111803</v>
      </c>
      <c r="B17906" s="63" t="s">
        <v>9554</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13831</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14203</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13735</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13784</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14431</v>
      </c>
    </row>
    <row r="17943" spans="1:2" x14ac:dyDescent="0.25">
      <c r="A17943" s="62">
        <v>92121503</v>
      </c>
      <c r="B17943" s="63" t="s">
        <v>11956</v>
      </c>
    </row>
    <row r="17944" spans="1:2" x14ac:dyDescent="0.25">
      <c r="A17944" s="62">
        <v>92121504</v>
      </c>
      <c r="B17944" s="63" t="s">
        <v>2395</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3592</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5137</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12310</v>
      </c>
    </row>
    <row r="17959" spans="1:2" x14ac:dyDescent="0.25">
      <c r="A17959" s="62">
        <v>93101601</v>
      </c>
      <c r="B17959" s="63" t="s">
        <v>5604</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13373</v>
      </c>
    </row>
    <row r="17963" spans="1:2" x14ac:dyDescent="0.25">
      <c r="A17963" s="62">
        <v>93101605</v>
      </c>
      <c r="B17963" s="63" t="s">
        <v>7807</v>
      </c>
    </row>
    <row r="17964" spans="1:2" x14ac:dyDescent="0.25">
      <c r="A17964" s="62">
        <v>93101606</v>
      </c>
      <c r="B17964" s="63" t="s">
        <v>13479</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4589</v>
      </c>
    </row>
    <row r="17973" spans="1:2" x14ac:dyDescent="0.25">
      <c r="A17973" s="62">
        <v>93101707</v>
      </c>
      <c r="B17973" s="63" t="s">
        <v>9639</v>
      </c>
    </row>
    <row r="17974" spans="1:2" x14ac:dyDescent="0.25">
      <c r="A17974" s="62">
        <v>93111501</v>
      </c>
      <c r="B17974" s="63" t="s">
        <v>8798</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2733</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3511</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5632</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13924</v>
      </c>
    </row>
    <row r="18001" spans="1:2" x14ac:dyDescent="0.25">
      <c r="A18001" s="62">
        <v>93121604</v>
      </c>
      <c r="B18001" s="63" t="s">
        <v>8941</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9532</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8185</v>
      </c>
    </row>
    <row r="18017" spans="1:2" x14ac:dyDescent="0.25">
      <c r="A18017" s="62">
        <v>93121705</v>
      </c>
      <c r="B18017" s="63" t="s">
        <v>3867</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4347</v>
      </c>
    </row>
    <row r="18022" spans="1:2" x14ac:dyDescent="0.25">
      <c r="A18022" s="62">
        <v>93121710</v>
      </c>
      <c r="B18022" s="63" t="s">
        <v>14661</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6369</v>
      </c>
    </row>
    <row r="18032" spans="1:2" x14ac:dyDescent="0.25">
      <c r="A18032" s="62">
        <v>93131602</v>
      </c>
      <c r="B18032" s="63" t="s">
        <v>2809</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4047</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3061</v>
      </c>
    </row>
    <row r="18054" spans="1:2" x14ac:dyDescent="0.25">
      <c r="A18054" s="62">
        <v>93141503</v>
      </c>
      <c r="B18054" s="63" t="s">
        <v>6460</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8261</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9761</v>
      </c>
    </row>
    <row r="18068" spans="1:2" x14ac:dyDescent="0.25">
      <c r="A18068" s="62">
        <v>93141603</v>
      </c>
      <c r="B18068" s="63" t="s">
        <v>13428</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8986</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5895</v>
      </c>
    </row>
    <row r="18095" spans="1:2" x14ac:dyDescent="0.25">
      <c r="A18095" s="62">
        <v>93141803</v>
      </c>
      <c r="B18095" s="63" t="s">
        <v>3360</v>
      </c>
    </row>
    <row r="18096" spans="1:2" x14ac:dyDescent="0.25">
      <c r="A18096" s="62">
        <v>93141804</v>
      </c>
      <c r="B18096" s="63" t="s">
        <v>8915</v>
      </c>
    </row>
    <row r="18097" spans="1:2" x14ac:dyDescent="0.25">
      <c r="A18097" s="62">
        <v>93141805</v>
      </c>
      <c r="B18097" s="63" t="s">
        <v>4324</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4317</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3982</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4211</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9959</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9357</v>
      </c>
    </row>
    <row r="18133" spans="1:2" x14ac:dyDescent="0.25">
      <c r="A18133" s="62">
        <v>93151505</v>
      </c>
      <c r="B18133" s="63" t="s">
        <v>5732</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14347</v>
      </c>
    </row>
    <row r="18138" spans="1:2" x14ac:dyDescent="0.25">
      <c r="A18138" s="62">
        <v>93151510</v>
      </c>
      <c r="B18138" s="63" t="s">
        <v>2649</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4412</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16481</v>
      </c>
    </row>
    <row r="18157" spans="1:2" x14ac:dyDescent="0.25">
      <c r="A18157" s="62">
        <v>93161501</v>
      </c>
      <c r="B18157" s="63" t="s">
        <v>7902</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7405</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9028</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13588</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14051</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11121</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5647</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5561</v>
      </c>
    </row>
    <row r="18222" spans="1:2" x14ac:dyDescent="0.25">
      <c r="A18222" s="62">
        <v>94101809</v>
      </c>
      <c r="B18222" s="63" t="s">
        <v>13523</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5397</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5562</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8241</v>
      </c>
    </row>
    <row r="18248" spans="1:2" x14ac:dyDescent="0.25">
      <c r="A18248" s="62">
        <v>94121509</v>
      </c>
      <c r="B18248" s="63" t="s">
        <v>4438</v>
      </c>
    </row>
    <row r="18249" spans="1:2" x14ac:dyDescent="0.25">
      <c r="A18249" s="62">
        <v>94121510</v>
      </c>
      <c r="B18249" s="63" t="s">
        <v>16211</v>
      </c>
    </row>
    <row r="18250" spans="1:2" x14ac:dyDescent="0.25">
      <c r="A18250" s="62">
        <v>94121511</v>
      </c>
      <c r="B18250" s="63" t="s">
        <v>8385</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7533</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14008</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8369</v>
      </c>
    </row>
    <row r="18266" spans="1:2" x14ac:dyDescent="0.25">
      <c r="A18266" s="62">
        <v>94121802</v>
      </c>
      <c r="B18266" s="63" t="s">
        <v>13487</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13280</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5128</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13304</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7584</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11725</v>
      </c>
      <c r="D1" s="64" t="s">
        <v>14379</v>
      </c>
      <c r="E1" s="64" t="s">
        <v>10963</v>
      </c>
      <c r="F1" s="64" t="s">
        <v>11096</v>
      </c>
    </row>
    <row r="2" spans="1:10" ht="11.25" customHeight="1" x14ac:dyDescent="0.2">
      <c r="A2" s="66"/>
      <c r="B2" s="66"/>
      <c r="C2" s="66"/>
      <c r="D2" s="66"/>
      <c r="E2" s="66"/>
      <c r="F2" s="66"/>
    </row>
    <row r="3" spans="1:10" ht="11.25" customHeight="1" x14ac:dyDescent="0.2">
      <c r="A3" s="91" t="s">
        <v>14829</v>
      </c>
      <c r="B3" s="67" t="s">
        <v>8529</v>
      </c>
      <c r="C3" s="76"/>
      <c r="D3" s="91" t="s">
        <v>9387</v>
      </c>
      <c r="E3" s="67" t="s">
        <v>13094</v>
      </c>
      <c r="F3" s="66"/>
    </row>
    <row r="4" spans="1:10" ht="11.25" customHeight="1" x14ac:dyDescent="0.2">
      <c r="A4" s="92"/>
      <c r="B4" s="67" t="s">
        <v>1786</v>
      </c>
      <c r="C4" s="65" t="str">
        <f>IF(C3="","",IF(AND(MONTH(C3)&gt;=1,MONTH(C3)&lt;=3),1,IF(AND(MONTH(C3)&gt;=4,MONTH(C3)&lt;=6),2,IF(AND(MONTH(C3)&gt;=7,MONTH(C3)&lt;=9),3,4))))</f>
        <v/>
      </c>
      <c r="D4" s="92"/>
      <c r="E4" s="67" t="s">
        <v>2417</v>
      </c>
      <c r="F4" s="66"/>
    </row>
    <row r="5" spans="1:10" ht="11.25" customHeight="1" x14ac:dyDescent="0.2">
      <c r="A5" s="92"/>
      <c r="B5" s="67" t="s">
        <v>12943</v>
      </c>
      <c r="C5" s="76"/>
      <c r="D5" s="92"/>
      <c r="E5" s="67" t="s">
        <v>3073</v>
      </c>
      <c r="F5" s="66"/>
    </row>
    <row r="6" spans="1:10" ht="11.25" customHeight="1" x14ac:dyDescent="0.2">
      <c r="A6" s="92"/>
      <c r="B6" s="67" t="s">
        <v>1786</v>
      </c>
      <c r="C6" s="65" t="str">
        <f>IF(C5="","",IF(AND(MONTH(C5)&gt;=1,MONTH(C5)&lt;=3),1,IF(AND(MONTH(C5)&gt;=4,MONTH(C5)&lt;=6),2,IF(AND(MONTH(C5)&gt;=7,MONTH(C5)&lt;=9),3,4))))</f>
        <v/>
      </c>
      <c r="D6" s="92"/>
      <c r="E6" s="67" t="s">
        <v>13193</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purl.org/dc/term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2006/metadata/propertie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Estefany Paulino Leiba</cp:lastModifiedBy>
  <cp:lastPrinted>2022-11-18T16:53:53Z</cp:lastPrinted>
  <dcterms:created xsi:type="dcterms:W3CDTF">2014-09-22T13:14:27Z</dcterms:created>
  <dcterms:modified xsi:type="dcterms:W3CDTF">2023-01-10T14:53:59Z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